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tereza.zaicek\Desktop\"/>
    </mc:Choice>
  </mc:AlternateContent>
  <xr:revisionPtr revIDLastSave="0" documentId="13_ncr:1_{92CB8D77-A42F-4BB9-AE78-F12D5179AAFC}" xr6:coauthVersionLast="47" xr6:coauthVersionMax="47" xr10:uidLastSave="{00000000-0000-0000-0000-000000000000}"/>
  <bookViews>
    <workbookView xWindow="-98" yWindow="-98" windowWidth="20715" windowHeight="13276"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3" l="1"/>
  <c r="B23" i="3"/>
  <c r="B22" i="3"/>
  <c r="B20" i="3"/>
  <c r="B17" i="3"/>
  <c r="B16" i="3"/>
  <c r="B14" i="3"/>
  <c r="B13" i="3"/>
  <c r="D25" i="4" l="1"/>
  <c r="C25" i="3"/>
  <c r="C25" i="2"/>
  <c r="C44" i="1"/>
  <c r="C58"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8" i="1" s="1"/>
  <c r="F56" i="13"/>
  <c r="D44" i="1" s="1"/>
  <c r="F55" i="13"/>
  <c r="D22" i="1" s="1"/>
  <c r="C13" i="13"/>
  <c r="C12" i="13"/>
  <c r="C16" i="13" l="1"/>
  <c r="C17" i="13"/>
  <c r="B5" i="4" l="1"/>
  <c r="B4" i="4"/>
  <c r="B5" i="3"/>
  <c r="B4" i="3"/>
  <c r="B5" i="2"/>
  <c r="B4" i="2"/>
  <c r="B5" i="1"/>
  <c r="B4" i="1"/>
  <c r="C15" i="13" l="1"/>
  <c r="F12" i="13" l="1"/>
  <c r="C25" i="4"/>
  <c r="F11" i="13" s="1"/>
  <c r="F13" i="13" l="1"/>
  <c r="B58" i="1"/>
  <c r="B17" i="13" s="1"/>
  <c r="B44" i="1"/>
  <c r="B16" i="13" s="1"/>
  <c r="B22" i="1"/>
  <c r="B15" i="13" s="1"/>
  <c r="B25" i="3" l="1"/>
  <c r="B13" i="13" s="1"/>
  <c r="B25" i="2"/>
  <c r="B12" i="13" s="1"/>
  <c r="B11" i="13" l="1"/>
  <c r="B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<sst xmlns="http://schemas.openxmlformats.org/spreadsheetml/2006/main" count="331" uniqueCount="207">
  <si>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</si>
  <si>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</si>
  <si>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</si>
  <si>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</si>
  <si>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</si>
  <si>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</si>
  <si>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</si>
  <si>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</si>
  <si>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</si>
  <si>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</si>
  <si>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</si>
  <si>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</si>
  <si>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</si>
  <si>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</si>
  <si>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</si>
  <si>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</si>
  <si>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</si>
  <si>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</si>
  <si>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</si>
  <si>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</si>
  <si>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</si>
  <si>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</si>
  <si>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</si>
  <si>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</si>
  <si>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</si>
  <si>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</si>
  <si>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</si>
  <si>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</si>
  <si>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</si>
  <si>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</si>
  <si>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</si>
  <si>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</si>
  <si>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</si>
  <si>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</si>
  <si>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</si>
  <si>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</si>
  <si>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</si>
  <si>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</si>
  <si>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</si>
  <si>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</si>
  <si>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</si>
  <si>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</si>
  <si>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</si>
  <si>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</si>
  <si>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</si>
  <si>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</si>
  <si>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</si>
  <si>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</si>
  <si>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</si>
  <si>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</si>
  <si>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</si>
  <si>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</si>
  <si>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</si>
  <si>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</si>
  <si>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</si>
  <si>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</si>
  <si>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</si>
  <si>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</si>
  <si>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</si>
  <si>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</si>
  <si>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</si>
  <si>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</si>
  <si>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</si>
  <si>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</si>
  <si>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</si>
  <si>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</si>
  <si>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</si>
  <si>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</si>
  <si>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</si>
  <si>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</si>
  <si>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</si>
  <si>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</si>
  <si>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</si>
  <si>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</si>
  <si>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</si>
  <si>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</si>
  <si>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</si>
  <si>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</si>
  <si>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</si>
  <si>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</si>
  <si>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</si>
  <si>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</si>
  <si>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</si>
  <si>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</si>
  <si>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</si>
  <si>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</si>
  <si>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</si>
  <si>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</si>
  <si>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</si>
  <si>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</si>
  <si>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</si>
  <si>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</si>
  <si>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</si>
  <si>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</si>
  <si>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</si>
  <si>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</si>
  <si>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</si>
  <si>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</si>
  <si>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</si>
  <si>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</si>
  <si>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</si>
  <si>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</si>
  <si>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</si>
  <si>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</si>
  <si>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</si>
  <si>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</si>
  <si>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</si>
  <si>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</si>
  <si>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</si>
  <si>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</si>
  <si>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</si>
  <si>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</si>
  <si>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</si>
  <si>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</si>
  <si>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</si>
  <si>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</si>
  <si>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</si>
  <si>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</si>
  <si>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</si>
  <si>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</si>
  <si>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</si>
  <si>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</si>
  <si>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</si>
  <si>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</si>
  <si>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</si>
  <si>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</si>
  <si>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</si>
  <si>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</si>
  <si>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</si>
  <si>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</si>
  <si>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</si>
  <si>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</si>
  <si>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</si>
  <si>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</si>
  <si>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</si>
  <si>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</si>
  <si>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</si>
  <si>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</si>
  <si>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</si>
  <si>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</si>
  <si>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</si>
  <si>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</si>
  <si>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</si>
  <si>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</si>
  <si>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</si>
  <si>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</si>
  <si>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</si>
  <si>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</si>
  <si>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</si>
  <si>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</si>
  <si>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</si>
  <si>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</si>
  <si>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</si>
  <si>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</si>
  <si>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</si>
  <si>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</si>
  <si>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</si>
  <si>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</si>
  <si>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</si>
  <si>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</si>
  <si>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</si>
  <si>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</si>
  <si>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</si>
  <si>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</si>
  <si>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</si>
  <si>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</si>
  <si>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</si>
  <si>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</si>
  <si>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</si>
  <si>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</si>
  <si>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</si>
  <si>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Civil Aviation Authority</t>
  </si>
  <si>
    <t>This disclosure has been approved by the Chief Financial Officer</t>
  </si>
  <si>
    <t>Keith Manch, Chief Executive</t>
  </si>
  <si>
    <t>Queenstown Station visit for two days</t>
  </si>
  <si>
    <t>Airfare</t>
  </si>
  <si>
    <t>Queenstown</t>
  </si>
  <si>
    <t>Lunch with staff x 3 people</t>
  </si>
  <si>
    <t>Lunch with staff x 2 people</t>
  </si>
  <si>
    <t>Accommodation</t>
  </si>
  <si>
    <t>Auckland visit - Air Chathams / Air NZ meetings for two days</t>
  </si>
  <si>
    <t>Auckland</t>
  </si>
  <si>
    <t>Petrol cost - Massey Aviation School Palmerston North</t>
  </si>
  <si>
    <t>Petrol</t>
  </si>
  <si>
    <t>Palmerston North</t>
  </si>
  <si>
    <t>Auckland visit (participant meeting) for one day</t>
  </si>
  <si>
    <t>Auckland - AirNZ/Waiheke meetings fro two days (Airways and helicopter matters)</t>
  </si>
  <si>
    <t>Auckland - AirNZ/Waiheke meetings fro two days</t>
  </si>
  <si>
    <t>Christchurch - Stakeholder visit for two days</t>
  </si>
  <si>
    <t>Taxi</t>
  </si>
  <si>
    <t>Christchurch</t>
  </si>
  <si>
    <t>Christchurch - Airways Safety Forum for two days</t>
  </si>
  <si>
    <t>Lunch meeting with Director Waka Kotahi</t>
  </si>
  <si>
    <t>Lunch for two people</t>
  </si>
  <si>
    <t>Wellington</t>
  </si>
  <si>
    <t>Auckland - dinner with staff</t>
  </si>
  <si>
    <t>Dinner for two people</t>
  </si>
  <si>
    <t>Coffee meeting with new DCE</t>
  </si>
  <si>
    <t>Coffee for two people</t>
  </si>
  <si>
    <t>Lunch meeting with CEO, Massey Aviation School</t>
  </si>
  <si>
    <t>Coffee meeting with Aviation NZ</t>
  </si>
  <si>
    <t>Breakfast meeting with transport sector CEOs</t>
  </si>
  <si>
    <t>Breakfast for four people</t>
  </si>
  <si>
    <t>Coffee meeting with potential contractor</t>
  </si>
  <si>
    <t>Communications</t>
  </si>
  <si>
    <t>Mobile phone rental/tolls</t>
  </si>
  <si>
    <t>No information to disclose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</si>
</sst>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23" fillId="0" borderId="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4">
    <cellStyle name="Currency" xfId="2" builtinId="4"/>
    <cellStyle name="Hyperlink" xfId="1" builtinId="8"/>
    <cellStyle name="Normal" xfId="0" builtinId="0"/>
    <cellStyle name="Normal 2" xfId="3" xr:uid="{E3BB95FA-203F-46A4-9B76-3A9C3BC24564}"/>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19" zoomScaleNormal="100" workbookViewId="0">
      <selection activeCell="A13" sqref="A13"/>
    </sheetView>
  </sheetViews>
  <sheetFormatPr defaultColWidth="0" defaultRowHeight="13.5" zeroHeight="1" x14ac:dyDescent="0.35"/>
  <cols>
    <col min="1" max="1" width="219.265625" style="41" customWidth="1"/>
    <col min="2" max="2" width="33.265625" style="40" customWidth="1"/>
    <col min="3" max="16384" width="8.73046875" hidden="1"/>
  </cols>
  <sheetData>
    <row r="1" spans="1:2" ht="23.25" customHeight="1" x14ac:dyDescent="0.35">
      <c r="A1" s="39" t="s">
        <v>0</v>
      </c>
    </row>
    <row r="2" spans="1:2" ht="33" customHeight="1" x14ac:dyDescent="0.35">
      <c r="A2" s="103" t="s">
        <v>1</v>
      </c>
    </row>
    <row r="3" spans="1:2" ht="17.25" customHeight="1" x14ac:dyDescent="0.35"/>
    <row r="4" spans="1:2" ht="23.25" customHeight="1" x14ac:dyDescent="0.35">
      <c r="A4" s="129" t="s">
        <v>2</v>
      </c>
    </row>
    <row r="5" spans="1:2" ht="17.25" customHeight="1" x14ac:dyDescent="0.35"/>
    <row r="6" spans="1:2" ht="23.25" customHeight="1" x14ac:dyDescent="0.35">
      <c r="A6" s="42" t="s">
        <v>3</v>
      </c>
    </row>
    <row r="7" spans="1:2" ht="17.25" customHeight="1" x14ac:dyDescent="0.35">
      <c r="A7" s="43" t="s">
        <v>4</v>
      </c>
    </row>
    <row r="8" spans="1:2" ht="17.25" customHeight="1" x14ac:dyDescent="0.35">
      <c r="A8" s="43" t="s">
        <v>5</v>
      </c>
    </row>
    <row r="9" spans="1:2" ht="17.25" customHeight="1" x14ac:dyDescent="0.35">
      <c r="A9" s="43"/>
    </row>
    <row r="10" spans="1:2" ht="23.25" customHeight="1" x14ac:dyDescent="0.35">
      <c r="A10" s="42" t="s">
        <v>6</v>
      </c>
      <c r="B10" s="69" t="s">
        <v>7</v>
      </c>
    </row>
    <row r="11" spans="1:2" ht="17.25" customHeight="1" x14ac:dyDescent="0.35">
      <c r="A11" s="44" t="s">
        <v>8</v>
      </c>
    </row>
    <row r="12" spans="1:2" ht="17.25" customHeight="1" x14ac:dyDescent="0.35">
      <c r="A12" s="43" t="s">
        <v>9</v>
      </c>
    </row>
    <row r="13" spans="1:2" ht="17.25" customHeight="1" x14ac:dyDescent="0.35">
      <c r="A13" s="43" t="s">
        <v>10</v>
      </c>
    </row>
    <row r="14" spans="1:2" ht="17.25" customHeight="1" x14ac:dyDescent="0.35">
      <c r="A14" s="45" t="s">
        <v>11</v>
      </c>
    </row>
    <row r="15" spans="1:2" ht="17.25" customHeight="1" x14ac:dyDescent="0.35">
      <c r="A15" s="43" t="s">
        <v>12</v>
      </c>
    </row>
    <row r="16" spans="1:2" ht="17.25" customHeight="1" x14ac:dyDescent="0.35">
      <c r="A16" s="43"/>
    </row>
    <row r="17" spans="1:1" ht="23.25" customHeight="1" x14ac:dyDescent="0.35">
      <c r="A17" s="42" t="s">
        <v>13</v>
      </c>
    </row>
    <row r="18" spans="1:1" ht="17.25" customHeight="1" x14ac:dyDescent="0.35">
      <c r="A18" s="45" t="s">
        <v>14</v>
      </c>
    </row>
    <row r="19" spans="1:1" ht="17.25" customHeight="1" x14ac:dyDescent="0.35">
      <c r="A19" s="45" t="s">
        <v>15</v>
      </c>
    </row>
    <row r="20" spans="1:1" ht="17.25" customHeight="1" x14ac:dyDescent="0.35">
      <c r="A20" s="65" t="s">
        <v>16</v>
      </c>
    </row>
    <row r="21" spans="1:1" ht="17.25" customHeight="1" x14ac:dyDescent="0.35">
      <c r="A21" s="46"/>
    </row>
    <row r="22" spans="1:1" ht="23.25" customHeight="1" x14ac:dyDescent="0.35">
      <c r="A22" s="42" t="s">
        <v>17</v>
      </c>
    </row>
    <row r="23" spans="1:1" ht="17.25" customHeight="1" x14ac:dyDescent="0.35">
      <c r="A23" s="46" t="s">
        <v>18</v>
      </c>
    </row>
    <row r="24" spans="1:1" ht="17.25" customHeight="1" x14ac:dyDescent="0.35">
      <c r="A24" s="46"/>
    </row>
    <row r="25" spans="1:1" ht="23.25" customHeight="1" x14ac:dyDescent="0.35">
      <c r="A25" s="42" t="s">
        <v>19</v>
      </c>
    </row>
    <row r="26" spans="1:1" ht="17.25" customHeight="1" x14ac:dyDescent="0.35">
      <c r="A26" s="47" t="s">
        <v>20</v>
      </c>
    </row>
    <row r="27" spans="1:1" ht="32.25" customHeight="1" x14ac:dyDescent="0.35">
      <c r="A27" s="45" t="s">
        <v>21</v>
      </c>
    </row>
    <row r="28" spans="1:1" ht="17.25" customHeight="1" x14ac:dyDescent="0.35">
      <c r="A28" s="47" t="s">
        <v>22</v>
      </c>
    </row>
    <row r="29" spans="1:1" ht="32.25" customHeight="1" x14ac:dyDescent="0.35">
      <c r="A29" s="45" t="s">
        <v>23</v>
      </c>
    </row>
    <row r="30" spans="1:1" ht="17.25" customHeight="1" x14ac:dyDescent="0.35">
      <c r="A30" s="47" t="s">
        <v>24</v>
      </c>
    </row>
    <row r="31" spans="1:1" ht="17.25" customHeight="1" x14ac:dyDescent="0.35">
      <c r="A31" s="45" t="s">
        <v>25</v>
      </c>
    </row>
    <row r="32" spans="1:1" ht="17.25" customHeight="1" x14ac:dyDescent="0.35">
      <c r="A32" s="47" t="s">
        <v>26</v>
      </c>
    </row>
    <row r="33" spans="1:1" ht="32.25" customHeight="1" x14ac:dyDescent="0.35">
      <c r="A33" s="45" t="s">
        <v>27</v>
      </c>
    </row>
    <row r="34" spans="1:1" ht="32.25" customHeight="1" x14ac:dyDescent="0.35">
      <c r="A34" s="44" t="s">
        <v>28</v>
      </c>
    </row>
    <row r="35" spans="1:1" ht="17.25" customHeight="1" x14ac:dyDescent="0.35">
      <c r="A35" s="47" t="s">
        <v>29</v>
      </c>
    </row>
    <row r="36" spans="1:1" ht="32.25" customHeight="1" x14ac:dyDescent="0.35">
      <c r="A36" s="45" t="s">
        <v>30</v>
      </c>
    </row>
    <row r="37" spans="1:1" ht="32.25" customHeight="1" x14ac:dyDescent="0.35">
      <c r="A37" s="45" t="s">
        <v>31</v>
      </c>
    </row>
    <row r="38" spans="1:1" ht="32.25" customHeight="1" x14ac:dyDescent="0.35">
      <c r="A38" s="45" t="s">
        <v>32</v>
      </c>
    </row>
    <row r="39" spans="1:1" ht="17.25" customHeight="1" x14ac:dyDescent="0.35">
      <c r="A39" s="44"/>
    </row>
    <row r="40" spans="1:1" ht="22.5" customHeight="1" x14ac:dyDescent="0.35">
      <c r="A40" s="42" t="s">
        <v>33</v>
      </c>
    </row>
    <row r="41" spans="1:1" ht="17.25" customHeight="1" x14ac:dyDescent="0.35">
      <c r="A41" s="51" t="s">
        <v>34</v>
      </c>
    </row>
    <row r="42" spans="1:1" ht="17.25" customHeight="1" x14ac:dyDescent="0.35">
      <c r="A42" s="48" t="s">
        <v>35</v>
      </c>
    </row>
    <row r="43" spans="1:1" ht="17.25" customHeight="1" x14ac:dyDescent="0.35">
      <c r="A43" s="46" t="s">
        <v>36</v>
      </c>
    </row>
    <row r="44" spans="1:1" ht="32.25" customHeight="1" x14ac:dyDescent="0.35">
      <c r="A44" s="46" t="s">
        <v>37</v>
      </c>
    </row>
    <row r="45" spans="1:1" ht="32.25" customHeight="1" x14ac:dyDescent="0.35">
      <c r="A45" s="46" t="s">
        <v>38</v>
      </c>
    </row>
    <row r="46" spans="1:1" ht="17.25" customHeight="1" x14ac:dyDescent="0.35">
      <c r="A46" s="49" t="s">
        <v>39</v>
      </c>
    </row>
    <row r="47" spans="1:1" ht="32.25" customHeight="1" x14ac:dyDescent="0.35">
      <c r="A47" s="45" t="s">
        <v>40</v>
      </c>
    </row>
    <row r="48" spans="1:1" ht="32.25" customHeight="1" x14ac:dyDescent="0.35">
      <c r="A48" s="45" t="s">
        <v>41</v>
      </c>
    </row>
    <row r="49" spans="1:1" ht="32.25" customHeight="1" x14ac:dyDescent="0.35">
      <c r="A49" s="46" t="s">
        <v>42</v>
      </c>
    </row>
    <row r="50" spans="1:1" ht="17.25" customHeight="1" x14ac:dyDescent="0.35">
      <c r="A50" s="46" t="s">
        <v>43</v>
      </c>
    </row>
    <row r="51" spans="1:1" x14ac:dyDescent="0.35">
      <c r="A51" s="46" t="s">
        <v>44</v>
      </c>
    </row>
    <row r="52" spans="1:1" ht="17.25" customHeight="1" x14ac:dyDescent="0.35">
      <c r="A52" s="46"/>
    </row>
    <row r="53" spans="1:1" ht="22.5" customHeight="1" x14ac:dyDescent="0.35">
      <c r="A53" s="42" t="s">
        <v>45</v>
      </c>
    </row>
    <row r="54" spans="1:1" ht="32.25" customHeight="1" x14ac:dyDescent="0.35">
      <c r="A54" s="131" t="s">
        <v>46</v>
      </c>
    </row>
    <row r="55" spans="1:1" ht="17.25" customHeight="1" x14ac:dyDescent="0.35">
      <c r="A55" s="50" t="s">
        <v>47</v>
      </c>
    </row>
    <row r="56" spans="1:1" ht="17.25" customHeight="1" x14ac:dyDescent="0.35">
      <c r="A56" s="51" t="s">
        <v>48</v>
      </c>
    </row>
    <row r="57" spans="1:1" ht="17.25" customHeight="1" x14ac:dyDescent="0.35">
      <c r="A57" s="65" t="s">
        <v>49</v>
      </c>
    </row>
    <row r="58" spans="1:1" ht="17.25" customHeight="1" x14ac:dyDescent="0.35">
      <c r="A58" s="130" t="s">
        <v>50</v>
      </c>
    </row>
    <row r="59" spans="1:1" x14ac:dyDescent="0.35"/>
    <row r="61" spans="1:1" hidden="1" x14ac:dyDescent="0.35">
      <c r="A61" s="52"/>
    </row>
    <row r="62" spans="1:1" x14ac:dyDescent="0.35"/>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6" sqref="B6:F6"/>
    </sheetView>
  </sheetViews>
  <sheetFormatPr defaultColWidth="0" defaultRowHeight="12.75" zeroHeight="1" x14ac:dyDescent="0.35"/>
  <cols>
    <col min="1" max="1" width="35.73046875" customWidth="1"/>
    <col min="2" max="2" width="21.59765625" customWidth="1"/>
    <col min="3" max="3" width="33.59765625" customWidth="1"/>
    <col min="4" max="4" width="4.3984375" customWidth="1"/>
    <col min="5" max="5" width="29" customWidth="1"/>
    <col min="6" max="6" width="19" customWidth="1"/>
    <col min="7" max="7" width="42" customWidth="1"/>
    <col min="8" max="11" width="9.1328125" hidden="1" customWidth="1"/>
    <col min="12" max="16384" width="9.1328125" hidden="1"/>
  </cols>
  <sheetData>
    <row r="1" spans="1:11" ht="26.25" customHeight="1" x14ac:dyDescent="0.35">
      <c r="A1" s="135" t="s">
        <v>51</v>
      </c>
      <c r="B1" s="135"/>
      <c r="C1" s="135"/>
      <c r="D1" s="135"/>
      <c r="E1" s="135"/>
      <c r="F1" s="135"/>
      <c r="G1" s="17"/>
      <c r="H1" s="17"/>
      <c r="I1" s="17"/>
      <c r="J1" s="17"/>
      <c r="K1" s="17"/>
    </row>
    <row r="2" spans="1:11" ht="21" customHeight="1" x14ac:dyDescent="0.35">
      <c r="A2" s="3" t="s">
        <v>52</v>
      </c>
      <c r="B2" s="136" t="s">
        <v>171</v>
      </c>
      <c r="C2" s="136"/>
      <c r="D2" s="136"/>
      <c r="E2" s="136"/>
      <c r="F2" s="136"/>
      <c r="G2" s="17"/>
      <c r="H2" s="17"/>
      <c r="I2" s="17"/>
      <c r="J2" s="17"/>
      <c r="K2" s="17"/>
    </row>
    <row r="3" spans="1:11" ht="15" x14ac:dyDescent="0.35">
      <c r="A3" s="3" t="s">
        <v>53</v>
      </c>
      <c r="B3" s="136" t="s">
        <v>173</v>
      </c>
      <c r="C3" s="136"/>
      <c r="D3" s="136"/>
      <c r="E3" s="136"/>
      <c r="F3" s="136"/>
      <c r="G3" s="17"/>
      <c r="H3" s="17"/>
      <c r="I3" s="17"/>
      <c r="J3" s="17"/>
      <c r="K3" s="17"/>
    </row>
    <row r="4" spans="1:11" ht="21" customHeight="1" x14ac:dyDescent="0.35">
      <c r="A4" s="3" t="s">
        <v>54</v>
      </c>
      <c r="B4" s="137">
        <v>44378</v>
      </c>
      <c r="C4" s="137"/>
      <c r="D4" s="137"/>
      <c r="E4" s="137"/>
      <c r="F4" s="137"/>
      <c r="G4" s="17"/>
      <c r="H4" s="17"/>
      <c r="I4" s="17"/>
      <c r="J4" s="17"/>
      <c r="K4" s="17"/>
    </row>
    <row r="5" spans="1:11" ht="21" customHeight="1" x14ac:dyDescent="0.35">
      <c r="A5" s="3" t="s">
        <v>55</v>
      </c>
      <c r="B5" s="137">
        <v>44742</v>
      </c>
      <c r="C5" s="137"/>
      <c r="D5" s="137"/>
      <c r="E5" s="137"/>
      <c r="F5" s="137"/>
      <c r="G5" s="17"/>
      <c r="H5" s="17"/>
      <c r="I5" s="17"/>
      <c r="J5" s="17"/>
      <c r="K5" s="17"/>
    </row>
    <row r="6" spans="1:11" ht="21" customHeight="1" x14ac:dyDescent="0.35">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0" x14ac:dyDescent="0.35">
      <c r="A7" s="3" t="s">
        <v>57</v>
      </c>
      <c r="B7" s="133" t="s">
        <v>90</v>
      </c>
      <c r="C7" s="133"/>
      <c r="D7" s="133"/>
      <c r="E7" s="133"/>
      <c r="F7" s="133"/>
      <c r="G7" s="23"/>
      <c r="H7" s="17"/>
      <c r="I7" s="17"/>
      <c r="J7" s="17"/>
      <c r="K7" s="17"/>
    </row>
    <row r="8" spans="1:11" ht="25.5" customHeight="1" x14ac:dyDescent="0.35">
      <c r="A8" s="3" t="s">
        <v>59</v>
      </c>
      <c r="B8" s="133" t="s">
        <v>172</v>
      </c>
      <c r="C8" s="133"/>
      <c r="D8" s="133"/>
      <c r="E8" s="133"/>
      <c r="F8" s="133"/>
      <c r="G8" s="23"/>
      <c r="H8" s="17"/>
      <c r="I8" s="17"/>
      <c r="J8" s="17"/>
      <c r="K8" s="17"/>
    </row>
    <row r="9" spans="1:11" ht="66.75" customHeight="1" x14ac:dyDescent="0.35">
      <c r="A9" s="132" t="s">
        <v>61</v>
      </c>
      <c r="B9" s="132"/>
      <c r="C9" s="132"/>
      <c r="D9" s="132"/>
      <c r="E9" s="132"/>
      <c r="F9" s="132"/>
      <c r="G9" s="23"/>
      <c r="H9" s="17"/>
      <c r="I9" s="17"/>
      <c r="J9" s="17"/>
      <c r="K9" s="17"/>
    </row>
    <row r="10" spans="1:11" s="93" customFormat="1" ht="36" customHeight="1" x14ac:dyDescent="0.4">
      <c r="A10" s="87" t="s">
        <v>62</v>
      </c>
      <c r="B10" s="88" t="s">
        <v>63</v>
      </c>
      <c r="C10" s="88" t="s">
        <v>64</v>
      </c>
      <c r="D10" s="89"/>
      <c r="E10" s="90" t="s">
        <v>29</v>
      </c>
      <c r="F10" s="91" t="s">
        <v>65</v>
      </c>
      <c r="G10" s="92"/>
      <c r="H10" s="92"/>
      <c r="I10" s="92"/>
      <c r="J10" s="92"/>
      <c r="K10" s="92"/>
    </row>
    <row r="11" spans="1:11" ht="27.75" customHeight="1" x14ac:dyDescent="0.4">
      <c r="A11" s="8" t="s">
        <v>66</v>
      </c>
      <c r="B11" s="59">
        <f>B15+B16+B17</f>
        <v>3846.1000000000004</v>
      </c>
      <c r="C11" s="66" t="str">
        <f>IF(Travel!B6="",A34,Travel!B6)</f>
        <v>Figures include GST (where applicable)</v>
      </c>
      <c r="D11" s="6"/>
      <c r="E11" s="8" t="s">
        <v>67</v>
      </c>
      <c r="F11" s="33">
        <f>'Gifts and benefits'!C25</f>
        <v>0</v>
      </c>
      <c r="G11" s="29"/>
      <c r="H11" s="29"/>
      <c r="I11" s="29"/>
      <c r="J11" s="29"/>
      <c r="K11" s="29"/>
    </row>
    <row r="12" spans="1:11" ht="27.75" customHeight="1" x14ac:dyDescent="0.4">
      <c r="A12" s="8" t="s">
        <v>24</v>
      </c>
      <c r="B12" s="59">
        <f>Hospitality!B25</f>
        <v>266.76</v>
      </c>
      <c r="C12" s="66" t="str">
        <f>IF(Hospitality!B6="",A34,Hospitality!B6)</f>
        <v>Figures include GST (where applicable)</v>
      </c>
      <c r="D12" s="6"/>
      <c r="E12" s="8" t="s">
        <v>68</v>
      </c>
      <c r="F12" s="33">
        <f>'Gifts and benefits'!C26</f>
        <v>0</v>
      </c>
      <c r="G12" s="29"/>
      <c r="H12" s="29"/>
      <c r="I12" s="29"/>
      <c r="J12" s="29"/>
      <c r="K12" s="29"/>
    </row>
    <row r="13" spans="1:11" ht="27.75" customHeight="1" x14ac:dyDescent="0.35">
      <c r="A13" s="8" t="s">
        <v>69</v>
      </c>
      <c r="B13" s="59">
        <f>'All other expenses'!B25</f>
        <v>811.15</v>
      </c>
      <c r="C13" s="66" t="str">
        <f>IF('All other expenses'!B6="",A34,'All other expenses'!B6)</f>
        <v>Figures include GST (where applicable)</v>
      </c>
      <c r="D13" s="6"/>
      <c r="E13" s="8" t="s">
        <v>70</v>
      </c>
      <c r="F13" s="33">
        <f>'Gifts and benefits'!C27</f>
        <v>0</v>
      </c>
      <c r="G13" s="17"/>
      <c r="H13" s="17"/>
      <c r="I13" s="17"/>
      <c r="J13" s="17"/>
      <c r="K13" s="17"/>
    </row>
    <row r="14" spans="1:11" ht="12.75" customHeight="1" x14ac:dyDescent="0.35">
      <c r="A14" s="7"/>
      <c r="B14" s="60"/>
      <c r="C14" s="67"/>
      <c r="D14" s="34"/>
      <c r="E14" s="6"/>
      <c r="F14" s="35"/>
      <c r="G14" s="17"/>
      <c r="H14" s="17"/>
      <c r="I14" s="17"/>
      <c r="J14" s="17"/>
      <c r="K14" s="17"/>
    </row>
    <row r="15" spans="1:11" ht="27.75" customHeight="1" x14ac:dyDescent="0.35">
      <c r="A15" s="9" t="s">
        <v>71</v>
      </c>
      <c r="B15" s="61">
        <f>Travel!B22</f>
        <v>0</v>
      </c>
      <c r="C15" s="68" t="str">
        <f>C11</f>
        <v>Figures include GST (where applicable)</v>
      </c>
      <c r="D15" s="6"/>
      <c r="E15" s="6"/>
      <c r="F15" s="35"/>
      <c r="G15" s="17"/>
      <c r="H15" s="17"/>
      <c r="I15" s="17"/>
      <c r="J15" s="17"/>
      <c r="K15" s="17"/>
    </row>
    <row r="16" spans="1:11" ht="27.75" customHeight="1" x14ac:dyDescent="0.35">
      <c r="A16" s="9" t="s">
        <v>72</v>
      </c>
      <c r="B16" s="61">
        <f>Travel!B44</f>
        <v>3846.1000000000004</v>
      </c>
      <c r="C16" s="68" t="str">
        <f>C11</f>
        <v>Figures include GST (where applicable)</v>
      </c>
      <c r="D16" s="36"/>
      <c r="E16" s="6"/>
      <c r="F16" s="37"/>
      <c r="G16" s="17"/>
      <c r="H16" s="17"/>
      <c r="I16" s="17"/>
      <c r="J16" s="17"/>
      <c r="K16" s="17"/>
    </row>
    <row r="17" spans="1:11" ht="27.75" customHeight="1" x14ac:dyDescent="0.35">
      <c r="A17" s="9" t="s">
        <v>73</v>
      </c>
      <c r="B17" s="61">
        <f>Travel!B58</f>
        <v>0</v>
      </c>
      <c r="C17" s="68" t="str">
        <f>C11</f>
        <v>Figures include GST (where applicable)</v>
      </c>
      <c r="D17" s="6"/>
      <c r="E17" s="6"/>
      <c r="F17" s="37"/>
      <c r="G17" s="17"/>
      <c r="H17" s="17"/>
      <c r="I17" s="17"/>
      <c r="J17" s="17"/>
      <c r="K17" s="17"/>
    </row>
    <row r="18" spans="1:11" ht="27.75" customHeight="1" x14ac:dyDescent="0.4">
      <c r="A18" s="17"/>
      <c r="B18" s="19"/>
      <c r="C18" s="17"/>
      <c r="D18" s="5"/>
      <c r="E18" s="5"/>
      <c r="F18" s="28"/>
      <c r="G18" s="17"/>
      <c r="H18" s="17"/>
      <c r="I18" s="17"/>
      <c r="J18" s="17"/>
      <c r="K18" s="17"/>
    </row>
    <row r="19" spans="1:11" ht="13.15" x14ac:dyDescent="0.4">
      <c r="A19" s="18" t="s">
        <v>74</v>
      </c>
      <c r="B19" s="19"/>
      <c r="C19" s="17"/>
      <c r="D19" s="17"/>
      <c r="E19" s="17"/>
      <c r="F19" s="17"/>
      <c r="G19" s="17"/>
      <c r="H19" s="17"/>
      <c r="I19" s="17"/>
      <c r="J19" s="17"/>
      <c r="K19" s="17"/>
    </row>
    <row r="20" spans="1:11" x14ac:dyDescent="0.35">
      <c r="A20" s="20" t="s">
        <v>75</v>
      </c>
      <c r="D20" s="17"/>
      <c r="E20" s="17"/>
      <c r="F20" s="17"/>
      <c r="G20" s="17"/>
      <c r="H20" s="17"/>
      <c r="I20" s="17"/>
      <c r="J20" s="17"/>
      <c r="K20" s="17"/>
    </row>
    <row r="21" spans="1:11" ht="12.6" customHeight="1" x14ac:dyDescent="0.35">
      <c r="A21" s="20" t="s">
        <v>76</v>
      </c>
      <c r="D21" s="17"/>
      <c r="E21" s="17"/>
      <c r="F21" s="17"/>
      <c r="G21" s="17"/>
      <c r="H21" s="17"/>
      <c r="I21" s="17"/>
      <c r="J21" s="17"/>
      <c r="K21" s="17"/>
    </row>
    <row r="22" spans="1:11" ht="12.6" customHeight="1" x14ac:dyDescent="0.35">
      <c r="A22" s="20" t="s">
        <v>77</v>
      </c>
      <c r="D22" s="17"/>
      <c r="E22" s="17"/>
      <c r="F22" s="17"/>
      <c r="G22" s="17"/>
      <c r="H22" s="17"/>
      <c r="I22" s="17"/>
      <c r="J22" s="17"/>
      <c r="K22" s="17"/>
    </row>
    <row r="23" spans="1:11" ht="12.6" customHeight="1" x14ac:dyDescent="0.35">
      <c r="A23" s="20" t="s">
        <v>78</v>
      </c>
      <c r="D23" s="17"/>
      <c r="E23" s="17"/>
      <c r="F23" s="17"/>
      <c r="G23" s="17"/>
      <c r="H23" s="17"/>
      <c r="I23" s="17"/>
      <c r="J23" s="17"/>
      <c r="K23" s="17"/>
    </row>
    <row r="24" spans="1:11" x14ac:dyDescent="0.35">
      <c r="A24" s="26"/>
      <c r="B24" s="17"/>
      <c r="C24" s="17"/>
      <c r="D24" s="17"/>
      <c r="E24" s="17"/>
      <c r="F24" s="17"/>
      <c r="G24" s="17"/>
      <c r="H24" s="17"/>
      <c r="I24" s="17"/>
      <c r="J24" s="17"/>
      <c r="K24" s="17"/>
    </row>
    <row r="25" spans="1:11" ht="13.15" hidden="1" x14ac:dyDescent="0.4">
      <c r="A25" s="12" t="s">
        <v>79</v>
      </c>
      <c r="B25" s="13"/>
      <c r="C25" s="13"/>
      <c r="D25" s="13"/>
      <c r="E25" s="13"/>
      <c r="F25" s="13"/>
      <c r="G25" s="17"/>
      <c r="H25" s="17"/>
      <c r="I25" s="17"/>
      <c r="J25" s="17"/>
      <c r="K25" s="17"/>
    </row>
    <row r="26" spans="1:11" ht="12.75" hidden="1" customHeight="1" x14ac:dyDescent="0.35">
      <c r="A26" s="11" t="s">
        <v>80</v>
      </c>
      <c r="B26" s="4"/>
      <c r="C26" s="4"/>
      <c r="D26" s="11"/>
      <c r="E26" s="11"/>
      <c r="F26" s="11"/>
      <c r="G26" s="17"/>
      <c r="H26" s="17"/>
      <c r="I26" s="17"/>
      <c r="J26" s="17"/>
      <c r="K26" s="17"/>
    </row>
    <row r="27" spans="1:11" hidden="1" x14ac:dyDescent="0.35">
      <c r="A27" s="10" t="s">
        <v>81</v>
      </c>
      <c r="B27" s="10"/>
      <c r="C27" s="10"/>
      <c r="D27" s="10"/>
      <c r="E27" s="10"/>
      <c r="F27" s="10"/>
      <c r="G27" s="17"/>
      <c r="H27" s="17"/>
      <c r="I27" s="17"/>
      <c r="J27" s="17"/>
      <c r="K27" s="17"/>
    </row>
    <row r="28" spans="1:11" hidden="1" x14ac:dyDescent="0.35">
      <c r="A28" s="10" t="s">
        <v>82</v>
      </c>
      <c r="B28" s="10"/>
      <c r="C28" s="10"/>
      <c r="D28" s="10"/>
      <c r="E28" s="10"/>
      <c r="F28" s="10"/>
      <c r="G28" s="17"/>
      <c r="H28" s="17"/>
      <c r="I28" s="17"/>
      <c r="J28" s="17"/>
      <c r="K28" s="17"/>
    </row>
    <row r="29" spans="1:11" hidden="1" x14ac:dyDescent="0.35">
      <c r="A29" s="11" t="s">
        <v>83</v>
      </c>
      <c r="B29" s="11"/>
      <c r="C29" s="11"/>
      <c r="D29" s="11"/>
      <c r="E29" s="11"/>
      <c r="F29" s="11"/>
      <c r="G29" s="17"/>
      <c r="H29" s="17"/>
      <c r="I29" s="17"/>
      <c r="J29" s="17"/>
      <c r="K29" s="17"/>
    </row>
    <row r="30" spans="1:11" hidden="1" x14ac:dyDescent="0.35">
      <c r="A30" s="11" t="s">
        <v>84</v>
      </c>
      <c r="B30" s="11"/>
      <c r="C30" s="11"/>
      <c r="D30" s="11"/>
      <c r="E30" s="11"/>
      <c r="F30" s="11"/>
      <c r="G30" s="17"/>
      <c r="H30" s="17"/>
      <c r="I30" s="17"/>
      <c r="J30" s="17"/>
      <c r="K30" s="17"/>
    </row>
    <row r="31" spans="1:11" hidden="1" x14ac:dyDescent="0.35">
      <c r="A31" s="10" t="s">
        <v>85</v>
      </c>
      <c r="B31" s="10"/>
      <c r="C31" s="10"/>
      <c r="D31" s="10"/>
      <c r="E31" s="10"/>
      <c r="F31" s="10"/>
      <c r="G31" s="17"/>
      <c r="H31" s="17"/>
      <c r="I31" s="17"/>
      <c r="J31" s="17"/>
      <c r="K31" s="17"/>
    </row>
    <row r="32" spans="1:11" hidden="1" x14ac:dyDescent="0.35">
      <c r="A32" s="10" t="s">
        <v>86</v>
      </c>
      <c r="B32" s="10"/>
      <c r="C32" s="10"/>
      <c r="D32" s="10"/>
      <c r="E32" s="10"/>
      <c r="F32" s="10"/>
      <c r="G32" s="17"/>
      <c r="H32" s="17"/>
      <c r="I32" s="17"/>
      <c r="J32" s="17"/>
      <c r="K32" s="17"/>
    </row>
    <row r="33" spans="1:11" hidden="1" x14ac:dyDescent="0.35">
      <c r="A33" s="10" t="s">
        <v>87</v>
      </c>
      <c r="B33" s="10"/>
      <c r="C33" s="10"/>
      <c r="D33" s="10"/>
      <c r="E33" s="10"/>
      <c r="F33" s="10"/>
      <c r="G33" s="17"/>
      <c r="H33" s="17"/>
      <c r="I33" s="17"/>
      <c r="J33" s="17"/>
      <c r="K33" s="17"/>
    </row>
    <row r="34" spans="1:11" hidden="1" x14ac:dyDescent="0.35">
      <c r="A34" s="11" t="s">
        <v>88</v>
      </c>
      <c r="B34" s="11"/>
      <c r="C34" s="11"/>
      <c r="D34" s="11"/>
      <c r="E34" s="11"/>
      <c r="F34" s="11"/>
      <c r="G34" s="17"/>
      <c r="H34" s="17"/>
      <c r="I34" s="17"/>
      <c r="J34" s="17"/>
      <c r="K34" s="17"/>
    </row>
    <row r="35" spans="1:11" hidden="1" x14ac:dyDescent="0.35">
      <c r="A35" s="11" t="s">
        <v>89</v>
      </c>
      <c r="B35" s="11"/>
      <c r="C35" s="11"/>
      <c r="D35" s="11"/>
      <c r="E35" s="11"/>
      <c r="F35" s="11"/>
      <c r="G35" s="17"/>
      <c r="H35" s="17"/>
      <c r="I35" s="17"/>
      <c r="J35" s="17"/>
      <c r="K35" s="17"/>
    </row>
    <row r="36" spans="1:11" hidden="1" x14ac:dyDescent="0.35">
      <c r="A36" s="10" t="s">
        <v>58</v>
      </c>
      <c r="B36" s="63"/>
      <c r="C36" s="63"/>
      <c r="D36" s="63"/>
      <c r="E36" s="63"/>
      <c r="F36" s="63"/>
      <c r="G36" s="17"/>
      <c r="H36" s="17"/>
      <c r="I36" s="17"/>
      <c r="J36" s="17"/>
      <c r="K36" s="17"/>
    </row>
    <row r="37" spans="1:11" hidden="1" x14ac:dyDescent="0.35">
      <c r="A37" s="10" t="s">
        <v>90</v>
      </c>
      <c r="B37" s="63"/>
      <c r="C37" s="63"/>
      <c r="D37" s="63"/>
      <c r="E37" s="63"/>
      <c r="F37" s="63"/>
      <c r="G37" s="17"/>
      <c r="H37" s="17"/>
      <c r="I37" s="17"/>
      <c r="J37" s="17"/>
      <c r="K37" s="17"/>
    </row>
    <row r="38" spans="1:11" hidden="1" x14ac:dyDescent="0.35">
      <c r="A38" s="10" t="s">
        <v>60</v>
      </c>
      <c r="B38" s="63"/>
      <c r="C38" s="63"/>
      <c r="D38" s="63"/>
      <c r="E38" s="63"/>
      <c r="F38" s="63"/>
      <c r="G38" s="17"/>
      <c r="H38" s="17"/>
      <c r="I38" s="17"/>
      <c r="J38" s="17"/>
      <c r="K38" s="17"/>
    </row>
    <row r="39" spans="1:11" hidden="1" x14ac:dyDescent="0.35">
      <c r="A39" s="11" t="s">
        <v>91</v>
      </c>
      <c r="B39" s="4"/>
      <c r="C39" s="4"/>
      <c r="D39" s="4"/>
      <c r="E39" s="4"/>
      <c r="F39" s="4"/>
      <c r="G39" s="17"/>
      <c r="H39" s="17"/>
      <c r="I39" s="17"/>
      <c r="J39" s="17"/>
      <c r="K39" s="17"/>
    </row>
    <row r="40" spans="1:11" hidden="1" x14ac:dyDescent="0.35">
      <c r="A40" s="4" t="s">
        <v>92</v>
      </c>
      <c r="B40" s="4"/>
      <c r="C40" s="4"/>
      <c r="D40" s="4"/>
      <c r="E40" s="4"/>
      <c r="F40" s="4"/>
      <c r="G40" s="17"/>
      <c r="H40" s="17"/>
      <c r="I40" s="17"/>
      <c r="J40" s="17"/>
      <c r="K40" s="17"/>
    </row>
    <row r="41" spans="1:11" hidden="1" x14ac:dyDescent="0.35">
      <c r="A41" s="4" t="s">
        <v>93</v>
      </c>
      <c r="B41" s="4"/>
      <c r="C41" s="4"/>
      <c r="D41" s="4"/>
      <c r="E41" s="4"/>
      <c r="F41" s="4"/>
      <c r="G41" s="17"/>
      <c r="H41" s="17"/>
      <c r="I41" s="17"/>
      <c r="J41" s="17"/>
      <c r="K41" s="17"/>
    </row>
    <row r="42" spans="1:11" hidden="1" x14ac:dyDescent="0.35">
      <c r="A42" s="4" t="s">
        <v>94</v>
      </c>
      <c r="B42" s="4"/>
      <c r="C42" s="4"/>
      <c r="D42" s="4"/>
      <c r="E42" s="4"/>
      <c r="F42" s="4"/>
      <c r="G42" s="17"/>
      <c r="H42" s="17"/>
      <c r="I42" s="17"/>
      <c r="J42" s="17"/>
      <c r="K42" s="17"/>
    </row>
    <row r="43" spans="1:11" hidden="1" x14ac:dyDescent="0.35">
      <c r="A43" s="4" t="s">
        <v>95</v>
      </c>
      <c r="B43" s="4"/>
      <c r="C43" s="4"/>
      <c r="D43" s="4"/>
      <c r="E43" s="4"/>
      <c r="F43" s="4"/>
      <c r="G43" s="17"/>
      <c r="H43" s="17"/>
      <c r="I43" s="17"/>
      <c r="J43" s="17"/>
      <c r="K43" s="17"/>
    </row>
    <row r="44" spans="1:11" hidden="1" x14ac:dyDescent="0.35">
      <c r="A44" s="4" t="s">
        <v>96</v>
      </c>
      <c r="B44" s="4"/>
      <c r="C44" s="4"/>
      <c r="D44" s="4"/>
      <c r="E44" s="4"/>
      <c r="F44" s="4"/>
      <c r="G44" s="17"/>
      <c r="H44" s="17"/>
      <c r="I44" s="17"/>
      <c r="J44" s="17"/>
      <c r="K44" s="17"/>
    </row>
    <row r="45" spans="1:11" hidden="1" x14ac:dyDescent="0.35">
      <c r="A45" s="64" t="s">
        <v>97</v>
      </c>
      <c r="B45" s="63"/>
      <c r="C45" s="63"/>
      <c r="D45" s="63"/>
      <c r="E45" s="63"/>
      <c r="F45" s="63"/>
      <c r="G45" s="17"/>
      <c r="H45" s="17"/>
      <c r="I45" s="17"/>
      <c r="J45" s="17"/>
      <c r="K45" s="17"/>
    </row>
    <row r="46" spans="1:11" hidden="1" x14ac:dyDescent="0.35">
      <c r="A46" s="63" t="s">
        <v>98</v>
      </c>
      <c r="B46" s="63"/>
      <c r="C46" s="63"/>
      <c r="D46" s="63"/>
      <c r="E46" s="63"/>
      <c r="F46" s="63"/>
      <c r="G46" s="17"/>
      <c r="H46" s="17"/>
      <c r="I46" s="17"/>
      <c r="J46" s="17"/>
      <c r="K46" s="17"/>
    </row>
    <row r="47" spans="1:11" hidden="1" x14ac:dyDescent="0.35">
      <c r="A47" s="38">
        <v>-20000</v>
      </c>
      <c r="B47" s="4"/>
      <c r="C47" s="4"/>
      <c r="D47" s="4"/>
      <c r="E47" s="4"/>
      <c r="F47" s="4"/>
      <c r="G47" s="17"/>
      <c r="H47" s="17"/>
      <c r="I47" s="17"/>
      <c r="J47" s="17"/>
      <c r="K47" s="17"/>
    </row>
    <row r="48" spans="1:11" ht="25.5" hidden="1" x14ac:dyDescent="0.35">
      <c r="A48" s="81" t="s">
        <v>99</v>
      </c>
      <c r="B48" s="63"/>
      <c r="C48" s="63"/>
      <c r="D48" s="63"/>
      <c r="E48" s="63"/>
      <c r="F48" s="63"/>
      <c r="G48" s="17"/>
      <c r="H48" s="17"/>
      <c r="I48" s="17"/>
      <c r="J48" s="17"/>
      <c r="K48" s="17"/>
    </row>
    <row r="49" spans="1:11" ht="25.5" hidden="1" x14ac:dyDescent="0.35">
      <c r="A49" s="81" t="s">
        <v>100</v>
      </c>
      <c r="B49" s="63"/>
      <c r="C49" s="63"/>
      <c r="D49" s="63"/>
      <c r="E49" s="63"/>
      <c r="F49" s="63"/>
      <c r="G49" s="17"/>
      <c r="H49" s="17"/>
      <c r="I49" s="17"/>
      <c r="J49" s="17"/>
      <c r="K49" s="17"/>
    </row>
    <row r="50" spans="1:11" ht="25.5" hidden="1" x14ac:dyDescent="0.35">
      <c r="A50" s="82" t="s">
        <v>101</v>
      </c>
      <c r="B50" s="4"/>
      <c r="C50" s="4"/>
      <c r="D50" s="4"/>
      <c r="E50" s="4"/>
      <c r="F50" s="4"/>
      <c r="G50" s="17"/>
      <c r="H50" s="17"/>
      <c r="I50" s="17"/>
      <c r="J50" s="17"/>
      <c r="K50" s="17"/>
    </row>
    <row r="51" spans="1:11" ht="25.5" hidden="1" x14ac:dyDescent="0.35">
      <c r="A51" s="82" t="s">
        <v>102</v>
      </c>
      <c r="B51" s="4"/>
      <c r="C51" s="4"/>
      <c r="D51" s="4"/>
      <c r="E51" s="4"/>
      <c r="F51" s="4"/>
      <c r="G51" s="17"/>
      <c r="H51" s="17"/>
      <c r="I51" s="17"/>
      <c r="J51" s="17"/>
      <c r="K51" s="17"/>
    </row>
    <row r="52" spans="1:11" ht="38.25" hidden="1" x14ac:dyDescent="0.4">
      <c r="A52" s="82" t="s">
        <v>103</v>
      </c>
      <c r="B52" s="74"/>
      <c r="C52" s="74"/>
      <c r="D52" s="74"/>
      <c r="E52" s="11"/>
      <c r="F52" s="11"/>
      <c r="G52" s="17"/>
      <c r="H52" s="17"/>
      <c r="I52" s="17"/>
      <c r="J52" s="17"/>
      <c r="K52" s="17"/>
    </row>
    <row r="53" spans="1:11" ht="13.15" hidden="1" x14ac:dyDescent="0.4">
      <c r="A53" s="79" t="s">
        <v>104</v>
      </c>
      <c r="B53" s="73"/>
      <c r="C53" s="73"/>
      <c r="D53" s="73"/>
      <c r="E53" s="10"/>
      <c r="F53" s="10" t="b">
        <v>1</v>
      </c>
      <c r="G53" s="17"/>
      <c r="H53" s="17"/>
      <c r="I53" s="17"/>
      <c r="J53" s="17"/>
      <c r="K53" s="17"/>
    </row>
    <row r="54" spans="1:11" ht="13.15" hidden="1" x14ac:dyDescent="0.4">
      <c r="A54" s="80" t="s">
        <v>105</v>
      </c>
      <c r="B54" s="79"/>
      <c r="C54" s="79"/>
      <c r="D54" s="79"/>
      <c r="E54" s="10"/>
      <c r="F54" s="10" t="b">
        <v>0</v>
      </c>
      <c r="G54" s="17"/>
      <c r="H54" s="17"/>
      <c r="I54" s="17"/>
      <c r="J54" s="17"/>
      <c r="K54" s="17"/>
    </row>
    <row r="55" spans="1:11" ht="13.15" hidden="1" x14ac:dyDescent="0.35">
      <c r="A55" s="83"/>
      <c r="B55" s="75">
        <f>COUNT(Travel!B12:B21)</f>
        <v>0</v>
      </c>
      <c r="C55" s="75"/>
      <c r="D55" s="75">
        <f>COUNTIF(Travel!D12:D21,"*")</f>
        <v>0</v>
      </c>
      <c r="E55" s="76"/>
      <c r="F55" s="76" t="b">
        <f>MIN(B55,D55)=MAX(B55,D55)</f>
        <v>1</v>
      </c>
      <c r="G55" s="17"/>
      <c r="H55" s="17"/>
      <c r="I55" s="17"/>
      <c r="J55" s="17"/>
      <c r="K55" s="17"/>
    </row>
    <row r="56" spans="1:11" ht="13.15" hidden="1" x14ac:dyDescent="0.35">
      <c r="A56" s="83" t="s">
        <v>106</v>
      </c>
      <c r="B56" s="75">
        <f>COUNT(Travel!B26:B43)</f>
        <v>14</v>
      </c>
      <c r="C56" s="75"/>
      <c r="D56" s="75">
        <f>COUNTIF(Travel!D26:D43,"*")</f>
        <v>14</v>
      </c>
      <c r="E56" s="76"/>
      <c r="F56" s="76" t="b">
        <f>MIN(B56,D56)=MAX(B56,D56)</f>
        <v>1</v>
      </c>
    </row>
    <row r="57" spans="1:11" ht="13.15" hidden="1" x14ac:dyDescent="0.4">
      <c r="A57" s="84"/>
      <c r="B57" s="75">
        <f>COUNT(Travel!B48:B57)</f>
        <v>0</v>
      </c>
      <c r="C57" s="75"/>
      <c r="D57" s="75">
        <f>COUNTIF(Travel!D48:D57,"*")</f>
        <v>0</v>
      </c>
      <c r="E57" s="76"/>
      <c r="F57" s="76" t="b">
        <f>MIN(B57,D57)=MAX(B57,D57)</f>
        <v>1</v>
      </c>
    </row>
    <row r="58" spans="1:11" ht="13.15" hidden="1" x14ac:dyDescent="0.4">
      <c r="A58" s="85" t="s">
        <v>107</v>
      </c>
      <c r="B58" s="77">
        <f>COUNT(Hospitality!B11:B24)</f>
        <v>7</v>
      </c>
      <c r="C58" s="77"/>
      <c r="D58" s="77">
        <f>COUNTIF(Hospitality!D11:D24,"*")</f>
        <v>7</v>
      </c>
      <c r="E58" s="78"/>
      <c r="F58" s="78" t="b">
        <f>MIN(B58,D58)=MAX(B58,D58)</f>
        <v>1</v>
      </c>
    </row>
    <row r="59" spans="1:11" ht="13.15" hidden="1" x14ac:dyDescent="0.4">
      <c r="A59" s="86" t="s">
        <v>108</v>
      </c>
      <c r="B59" s="76">
        <f>COUNT('All other expenses'!B11:B24)</f>
        <v>12</v>
      </c>
      <c r="C59" s="76"/>
      <c r="D59" s="76">
        <f>COUNTIF('All other expenses'!D11:D24,"*")</f>
        <v>12</v>
      </c>
      <c r="E59" s="76"/>
      <c r="F59" s="76" t="b">
        <f>MIN(B59,D59)=MAX(B59,D59)</f>
        <v>1</v>
      </c>
    </row>
    <row r="60" spans="1:11" ht="13.15" hidden="1" x14ac:dyDescent="0.4">
      <c r="A60" s="85" t="s">
        <v>109</v>
      </c>
      <c r="B60" s="77">
        <f>COUNTIF('Gifts and benefits'!B11:B24,"*")</f>
        <v>0</v>
      </c>
      <c r="C60" s="77">
        <f>COUNTIF('Gifts and benefits'!C11:C24,"*")</f>
        <v>0</v>
      </c>
      <c r="D60" s="77"/>
      <c r="E60" s="77">
        <f>COUNTA('Gifts and benefits'!E11:E24)</f>
        <v>0</v>
      </c>
      <c r="F60" s="78" t="b">
        <f>MIN(B60,C60,E60)=MAX(B60,C60,E60)</f>
        <v>1</v>
      </c>
    </row>
    <row r="61" spans="1:11" x14ac:dyDescent="0.3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3"/>
  <sheetViews>
    <sheetView zoomScale="90" zoomScaleNormal="90" workbookViewId="0">
      <selection activeCell="B7" sqref="B7:E7"/>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7.59765625" customWidth="1"/>
    <col min="7" max="9" width="9.1328125" hidden="1" customWidth="1"/>
    <col min="10" max="13" width="0" hidden="1" customWidth="1"/>
    <col min="14" max="16384" width="9.1328125" hidden="1"/>
  </cols>
  <sheetData>
    <row r="1" spans="1:6" ht="26.25" customHeight="1" x14ac:dyDescent="0.35">
      <c r="A1" s="140" t="s">
        <v>110</v>
      </c>
      <c r="B1" s="140"/>
      <c r="C1" s="140"/>
      <c r="D1" s="140"/>
      <c r="E1" s="140"/>
      <c r="F1" s="17"/>
    </row>
    <row r="2" spans="1:6" ht="21" customHeight="1" x14ac:dyDescent="0.35">
      <c r="A2" s="3" t="s">
        <v>111</v>
      </c>
      <c r="B2" s="138" t="str">
        <f>'Summary and sign-off'!B2:F2</f>
        <v>Civil Aviation Authority</v>
      </c>
      <c r="C2" s="138"/>
      <c r="D2" s="138"/>
      <c r="E2" s="138"/>
      <c r="F2" s="17"/>
    </row>
    <row r="3" spans="1:6" ht="30" x14ac:dyDescent="0.35">
      <c r="A3" s="3" t="s">
        <v>112</v>
      </c>
      <c r="B3" s="138" t="str">
        <f>'Summary and sign-off'!B3:F3</f>
        <v>Keith Manch, Chief Executive</v>
      </c>
      <c r="C3" s="138"/>
      <c r="D3" s="138"/>
      <c r="E3" s="138"/>
      <c r="F3" s="17"/>
    </row>
    <row r="4" spans="1:6" ht="21" customHeight="1" x14ac:dyDescent="0.35">
      <c r="A4" s="3" t="s">
        <v>113</v>
      </c>
      <c r="B4" s="138">
        <f>'Summary and sign-off'!B4:F4</f>
        <v>44378</v>
      </c>
      <c r="C4" s="138"/>
      <c r="D4" s="138"/>
      <c r="E4" s="138"/>
      <c r="F4" s="17"/>
    </row>
    <row r="5" spans="1:6" ht="21" customHeight="1" x14ac:dyDescent="0.35">
      <c r="A5" s="3" t="s">
        <v>114</v>
      </c>
      <c r="B5" s="138">
        <f>'Summary and sign-off'!B5:F5</f>
        <v>44742</v>
      </c>
      <c r="C5" s="138"/>
      <c r="D5" s="138"/>
      <c r="E5" s="138"/>
      <c r="F5" s="17"/>
    </row>
    <row r="6" spans="1:6" ht="21" customHeight="1" x14ac:dyDescent="0.35">
      <c r="A6" s="3" t="s">
        <v>115</v>
      </c>
      <c r="B6" s="133" t="s">
        <v>81</v>
      </c>
      <c r="C6" s="133"/>
      <c r="D6" s="133"/>
      <c r="E6" s="133"/>
      <c r="F6" s="17"/>
    </row>
    <row r="7" spans="1:6" ht="21" customHeight="1" x14ac:dyDescent="0.35">
      <c r="A7" s="3" t="s">
        <v>56</v>
      </c>
      <c r="B7" s="133" t="s">
        <v>84</v>
      </c>
      <c r="C7" s="133"/>
      <c r="D7" s="133"/>
      <c r="E7" s="133"/>
      <c r="F7" s="17"/>
    </row>
    <row r="8" spans="1:6" ht="36" customHeight="1" x14ac:dyDescent="0.4">
      <c r="A8" s="142" t="s">
        <v>116</v>
      </c>
      <c r="B8" s="143"/>
      <c r="C8" s="143"/>
      <c r="D8" s="143"/>
      <c r="E8" s="143"/>
      <c r="F8" s="19"/>
    </row>
    <row r="9" spans="1:6" ht="36" customHeight="1" x14ac:dyDescent="0.4">
      <c r="A9" s="144" t="s">
        <v>117</v>
      </c>
      <c r="B9" s="145"/>
      <c r="C9" s="145"/>
      <c r="D9" s="145"/>
      <c r="E9" s="145"/>
      <c r="F9" s="19"/>
    </row>
    <row r="10" spans="1:6" ht="24.75" customHeight="1" x14ac:dyDescent="0.4">
      <c r="A10" s="141" t="s">
        <v>118</v>
      </c>
      <c r="B10" s="146"/>
      <c r="C10" s="141"/>
      <c r="D10" s="141"/>
      <c r="E10" s="141"/>
      <c r="F10" s="29"/>
    </row>
    <row r="11" spans="1:6" ht="28.5" customHeight="1" x14ac:dyDescent="0.35">
      <c r="A11" s="24" t="s">
        <v>119</v>
      </c>
      <c r="B11" s="24" t="s">
        <v>120</v>
      </c>
      <c r="C11" s="24" t="s">
        <v>121</v>
      </c>
      <c r="D11" s="24" t="s">
        <v>122</v>
      </c>
      <c r="E11" s="24" t="s">
        <v>123</v>
      </c>
      <c r="F11" s="30"/>
    </row>
    <row r="12" spans="1:6" s="2" customFormat="1" x14ac:dyDescent="0.35">
      <c r="A12" s="117"/>
      <c r="B12" s="118"/>
      <c r="C12" s="119"/>
      <c r="D12" s="119"/>
      <c r="E12" s="120"/>
      <c r="F12" s="1"/>
    </row>
    <row r="13" spans="1:6" s="2" customFormat="1" x14ac:dyDescent="0.35">
      <c r="A13" s="117"/>
      <c r="B13" s="118"/>
      <c r="C13" s="119"/>
      <c r="D13" s="119"/>
      <c r="E13" s="120"/>
      <c r="F13" s="1"/>
    </row>
    <row r="14" spans="1:6" s="2" customFormat="1" x14ac:dyDescent="0.35">
      <c r="A14" s="117"/>
      <c r="B14" s="118"/>
      <c r="C14" s="119"/>
      <c r="D14" s="119"/>
      <c r="E14" s="120"/>
      <c r="F14" s="1"/>
    </row>
    <row r="15" spans="1:6" s="2" customFormat="1" x14ac:dyDescent="0.35">
      <c r="A15" s="117"/>
      <c r="B15" s="118"/>
      <c r="C15" s="119"/>
      <c r="D15" s="119"/>
      <c r="E15" s="120"/>
      <c r="F15" s="1"/>
    </row>
    <row r="16" spans="1:6" s="2" customFormat="1" x14ac:dyDescent="0.35">
      <c r="A16" s="117"/>
      <c r="B16" s="118"/>
      <c r="C16" s="119"/>
      <c r="D16" s="119"/>
      <c r="E16" s="120"/>
      <c r="F16" s="1"/>
    </row>
    <row r="17" spans="1:6" s="2" customFormat="1" x14ac:dyDescent="0.35">
      <c r="A17" s="117"/>
      <c r="B17" s="118"/>
      <c r="C17" s="119"/>
      <c r="D17" s="119"/>
      <c r="E17" s="120"/>
      <c r="F17" s="1"/>
    </row>
    <row r="18" spans="1:6" s="2" customFormat="1" ht="12.75" customHeight="1" x14ac:dyDescent="0.35">
      <c r="A18" s="117"/>
      <c r="B18" s="118"/>
      <c r="C18" s="119"/>
      <c r="D18" s="119"/>
      <c r="E18" s="120"/>
      <c r="F18" s="1"/>
    </row>
    <row r="19" spans="1:6" s="2" customFormat="1" x14ac:dyDescent="0.35">
      <c r="A19" s="121"/>
      <c r="B19" s="118"/>
      <c r="C19" s="119"/>
      <c r="D19" s="119"/>
      <c r="E19" s="120"/>
      <c r="F19" s="1"/>
    </row>
    <row r="20" spans="1:6" s="2" customFormat="1" x14ac:dyDescent="0.35">
      <c r="A20" s="121"/>
      <c r="B20" s="118"/>
      <c r="C20" s="119"/>
      <c r="D20" s="119"/>
      <c r="E20" s="120"/>
      <c r="F20" s="1"/>
    </row>
    <row r="21" spans="1:6" s="2" customFormat="1" hidden="1" x14ac:dyDescent="0.35">
      <c r="A21" s="104"/>
      <c r="B21" s="105"/>
      <c r="C21" s="106"/>
      <c r="D21" s="106"/>
      <c r="E21" s="107"/>
      <c r="F21" s="1"/>
    </row>
    <row r="22" spans="1:6" ht="19.5" customHeight="1" x14ac:dyDescent="0.35">
      <c r="A22" s="71" t="s">
        <v>124</v>
      </c>
      <c r="B22" s="72">
        <f>SUM(B12:B21)</f>
        <v>0</v>
      </c>
      <c r="C22" s="128" t="str">
        <f>IF(SUBTOTAL(3,B12:B21)=SUBTOTAL(103,B12:B21),'Summary and sign-off'!$A$48,'Summary and sign-off'!$A$49)</f>
        <v>Check - there are no hidden rows with data</v>
      </c>
      <c r="D22" s="139" t="str">
        <f>IF('Summary and sign-off'!F55='Summary and sign-off'!F54,'Summary and sign-off'!A51,'Summary and sign-off'!A50)</f>
        <v>Check - each entry provides sufficient information</v>
      </c>
      <c r="E22" s="139"/>
      <c r="F22" s="17"/>
    </row>
    <row r="23" spans="1:6" ht="10.5" customHeight="1" x14ac:dyDescent="0.4">
      <c r="A23" s="17"/>
      <c r="B23" s="19"/>
      <c r="C23" s="17"/>
      <c r="D23" s="17"/>
      <c r="E23" s="17"/>
      <c r="F23" s="17"/>
    </row>
    <row r="24" spans="1:6" ht="24.75" customHeight="1" x14ac:dyDescent="0.4">
      <c r="A24" s="141" t="s">
        <v>125</v>
      </c>
      <c r="B24" s="141"/>
      <c r="C24" s="141"/>
      <c r="D24" s="141"/>
      <c r="E24" s="141"/>
      <c r="F24" s="29"/>
    </row>
    <row r="25" spans="1:6" ht="32.450000000000003" customHeight="1" x14ac:dyDescent="0.35">
      <c r="A25" s="24" t="s">
        <v>119</v>
      </c>
      <c r="B25" s="24" t="s">
        <v>63</v>
      </c>
      <c r="C25" s="24" t="s">
        <v>126</v>
      </c>
      <c r="D25" s="24" t="s">
        <v>122</v>
      </c>
      <c r="E25" s="24" t="s">
        <v>123</v>
      </c>
      <c r="F25" s="30"/>
    </row>
    <row r="26" spans="1:6" s="2" customFormat="1" x14ac:dyDescent="0.35">
      <c r="A26" s="117">
        <v>44405</v>
      </c>
      <c r="B26" s="118">
        <v>510.06</v>
      </c>
      <c r="C26" s="119" t="s">
        <v>174</v>
      </c>
      <c r="D26" s="119" t="s">
        <v>175</v>
      </c>
      <c r="E26" s="120" t="s">
        <v>176</v>
      </c>
      <c r="F26" s="1"/>
    </row>
    <row r="27" spans="1:6" s="2" customFormat="1" x14ac:dyDescent="0.35">
      <c r="A27" s="117">
        <v>44406</v>
      </c>
      <c r="B27" s="118">
        <v>30.26</v>
      </c>
      <c r="C27" s="119" t="s">
        <v>174</v>
      </c>
      <c r="D27" s="119" t="s">
        <v>177</v>
      </c>
      <c r="E27" s="120" t="s">
        <v>176</v>
      </c>
      <c r="F27" s="1"/>
    </row>
    <row r="28" spans="1:6" s="2" customFormat="1" x14ac:dyDescent="0.35">
      <c r="A28" s="117">
        <v>44407</v>
      </c>
      <c r="B28" s="118">
        <v>34.590000000000003</v>
      </c>
      <c r="C28" s="119" t="s">
        <v>174</v>
      </c>
      <c r="D28" s="119" t="s">
        <v>178</v>
      </c>
      <c r="E28" s="120" t="s">
        <v>176</v>
      </c>
      <c r="F28" s="1"/>
    </row>
    <row r="29" spans="1:6" s="2" customFormat="1" x14ac:dyDescent="0.35">
      <c r="A29" s="117">
        <v>44407</v>
      </c>
      <c r="B29" s="118">
        <v>742.48</v>
      </c>
      <c r="C29" s="119" t="s">
        <v>174</v>
      </c>
      <c r="D29" s="119" t="s">
        <v>179</v>
      </c>
      <c r="E29" s="120" t="s">
        <v>176</v>
      </c>
      <c r="F29" s="1"/>
    </row>
    <row r="30" spans="1:6" s="2" customFormat="1" x14ac:dyDescent="0.35">
      <c r="A30" s="117">
        <v>44420</v>
      </c>
      <c r="B30" s="118">
        <v>432.42</v>
      </c>
      <c r="C30" s="119" t="s">
        <v>180</v>
      </c>
      <c r="D30" s="119" t="s">
        <v>175</v>
      </c>
      <c r="E30" s="120" t="s">
        <v>181</v>
      </c>
      <c r="F30" s="1"/>
    </row>
    <row r="31" spans="1:6" s="2" customFormat="1" x14ac:dyDescent="0.35">
      <c r="A31" s="117">
        <v>44420</v>
      </c>
      <c r="B31" s="118">
        <v>122.61</v>
      </c>
      <c r="C31" s="119" t="s">
        <v>180</v>
      </c>
      <c r="D31" s="119" t="s">
        <v>179</v>
      </c>
      <c r="E31" s="120" t="s">
        <v>181</v>
      </c>
      <c r="F31" s="1"/>
    </row>
    <row r="32" spans="1:6" s="2" customFormat="1" x14ac:dyDescent="0.35">
      <c r="A32" s="117">
        <v>44600</v>
      </c>
      <c r="B32" s="118">
        <v>55.38</v>
      </c>
      <c r="C32" s="119" t="s">
        <v>182</v>
      </c>
      <c r="D32" s="119" t="s">
        <v>183</v>
      </c>
      <c r="E32" s="120" t="s">
        <v>184</v>
      </c>
      <c r="F32" s="1"/>
    </row>
    <row r="33" spans="1:6" s="2" customFormat="1" x14ac:dyDescent="0.35">
      <c r="A33" s="117">
        <v>44602</v>
      </c>
      <c r="B33" s="118">
        <v>292.18</v>
      </c>
      <c r="C33" s="119" t="s">
        <v>185</v>
      </c>
      <c r="D33" s="119" t="s">
        <v>175</v>
      </c>
      <c r="E33" s="120" t="s">
        <v>181</v>
      </c>
      <c r="F33" s="1"/>
    </row>
    <row r="34" spans="1:6" s="2" customFormat="1" x14ac:dyDescent="0.35">
      <c r="A34" s="117">
        <v>44711</v>
      </c>
      <c r="B34" s="118">
        <v>458.8</v>
      </c>
      <c r="C34" s="119" t="s">
        <v>186</v>
      </c>
      <c r="D34" s="119" t="s">
        <v>175</v>
      </c>
      <c r="E34" s="120" t="s">
        <v>181</v>
      </c>
      <c r="F34" s="1"/>
    </row>
    <row r="35" spans="1:6" s="2" customFormat="1" x14ac:dyDescent="0.35">
      <c r="A35" s="117">
        <v>44711</v>
      </c>
      <c r="B35" s="118">
        <v>223</v>
      </c>
      <c r="C35" s="119" t="s">
        <v>187</v>
      </c>
      <c r="D35" s="119" t="s">
        <v>179</v>
      </c>
      <c r="E35" s="120" t="s">
        <v>181</v>
      </c>
      <c r="F35" s="1"/>
    </row>
    <row r="36" spans="1:6" s="2" customFormat="1" x14ac:dyDescent="0.35">
      <c r="A36" s="117">
        <v>44721</v>
      </c>
      <c r="B36" s="118">
        <v>53.08</v>
      </c>
      <c r="C36" s="119" t="s">
        <v>188</v>
      </c>
      <c r="D36" s="119" t="s">
        <v>189</v>
      </c>
      <c r="E36" s="120" t="s">
        <v>190</v>
      </c>
      <c r="F36" s="1"/>
    </row>
    <row r="37" spans="1:6" s="2" customFormat="1" x14ac:dyDescent="0.35">
      <c r="A37" s="117">
        <v>44721</v>
      </c>
      <c r="B37" s="118">
        <v>459.14</v>
      </c>
      <c r="C37" s="119" t="s">
        <v>188</v>
      </c>
      <c r="D37" s="119" t="s">
        <v>175</v>
      </c>
      <c r="E37" s="120" t="s">
        <v>190</v>
      </c>
      <c r="F37" s="1"/>
    </row>
    <row r="38" spans="1:6" s="2" customFormat="1" x14ac:dyDescent="0.35">
      <c r="A38" s="117">
        <v>44739</v>
      </c>
      <c r="B38" s="118">
        <v>293.83999999999997</v>
      </c>
      <c r="C38" s="119" t="s">
        <v>191</v>
      </c>
      <c r="D38" s="119" t="s">
        <v>175</v>
      </c>
      <c r="E38" s="120" t="s">
        <v>190</v>
      </c>
      <c r="F38" s="1"/>
    </row>
    <row r="39" spans="1:6" s="2" customFormat="1" x14ac:dyDescent="0.35">
      <c r="A39" s="117">
        <v>44739</v>
      </c>
      <c r="B39" s="118">
        <v>138.26</v>
      </c>
      <c r="C39" s="119" t="s">
        <v>191</v>
      </c>
      <c r="D39" s="119" t="s">
        <v>179</v>
      </c>
      <c r="E39" s="120" t="s">
        <v>190</v>
      </c>
      <c r="F39" s="1"/>
    </row>
    <row r="40" spans="1:6" s="2" customFormat="1" x14ac:dyDescent="0.35">
      <c r="A40" s="117"/>
      <c r="B40" s="118"/>
      <c r="C40" s="119"/>
      <c r="D40" s="119"/>
      <c r="E40" s="120"/>
      <c r="F40" s="1"/>
    </row>
    <row r="41" spans="1:6" s="2" customFormat="1" x14ac:dyDescent="0.35">
      <c r="A41" s="117"/>
      <c r="B41" s="118"/>
      <c r="C41" s="119"/>
      <c r="D41" s="119"/>
      <c r="E41" s="120"/>
      <c r="F41" s="1"/>
    </row>
    <row r="42" spans="1:6" s="2" customFormat="1" x14ac:dyDescent="0.35">
      <c r="A42" s="117"/>
      <c r="B42" s="118"/>
      <c r="C42" s="119"/>
      <c r="D42" s="119"/>
      <c r="E42" s="120"/>
      <c r="F42" s="1"/>
    </row>
    <row r="43" spans="1:6" s="2" customFormat="1" hidden="1" x14ac:dyDescent="0.35">
      <c r="A43" s="108"/>
      <c r="B43" s="109"/>
      <c r="C43" s="110"/>
      <c r="D43" s="110"/>
      <c r="E43" s="111"/>
      <c r="F43" s="1"/>
    </row>
    <row r="44" spans="1:6" ht="19.5" customHeight="1" x14ac:dyDescent="0.35">
      <c r="A44" s="71" t="s">
        <v>127</v>
      </c>
      <c r="B44" s="72">
        <f>SUM(B26:B43)</f>
        <v>3846.1000000000004</v>
      </c>
      <c r="C44" s="128" t="str">
        <f>IF(SUBTOTAL(3,B26:B43)=SUBTOTAL(103,B26:B43),'Summary and sign-off'!$A$48,'Summary and sign-off'!$A$49)</f>
        <v>Check - there are no hidden rows with data</v>
      </c>
      <c r="D44" s="139" t="str">
        <f>IF('Summary and sign-off'!F56='Summary and sign-off'!F54,'Summary and sign-off'!A51,'Summary and sign-off'!A50)</f>
        <v>Check - each entry provides sufficient information</v>
      </c>
      <c r="E44" s="139"/>
      <c r="F44" s="17"/>
    </row>
    <row r="45" spans="1:6" ht="10.5" customHeight="1" x14ac:dyDescent="0.4">
      <c r="A45" s="17"/>
      <c r="B45" s="19"/>
      <c r="C45" s="17"/>
      <c r="D45" s="17"/>
      <c r="E45" s="17"/>
      <c r="F45" s="17"/>
    </row>
    <row r="46" spans="1:6" ht="24.75" customHeight="1" x14ac:dyDescent="0.35">
      <c r="A46" s="141" t="s">
        <v>128</v>
      </c>
      <c r="B46" s="141"/>
      <c r="C46" s="141"/>
      <c r="D46" s="141"/>
      <c r="E46" s="141"/>
      <c r="F46" s="17"/>
    </row>
    <row r="47" spans="1:6" ht="27" customHeight="1" x14ac:dyDescent="0.35">
      <c r="A47" s="24" t="s">
        <v>119</v>
      </c>
      <c r="B47" s="24" t="s">
        <v>63</v>
      </c>
      <c r="C47" s="24" t="s">
        <v>129</v>
      </c>
      <c r="D47" s="24" t="s">
        <v>130</v>
      </c>
      <c r="E47" s="24" t="s">
        <v>123</v>
      </c>
      <c r="F47" s="28"/>
    </row>
    <row r="48" spans="1:6" s="2" customFormat="1" x14ac:dyDescent="0.35">
      <c r="A48" s="117"/>
      <c r="B48" s="118"/>
      <c r="C48" s="119"/>
      <c r="D48" s="119"/>
      <c r="E48" s="120"/>
      <c r="F48" s="1"/>
    </row>
    <row r="49" spans="1:6" s="2" customFormat="1" x14ac:dyDescent="0.35">
      <c r="A49" s="117"/>
      <c r="B49" s="118"/>
      <c r="C49" s="119"/>
      <c r="D49" s="119"/>
      <c r="E49" s="120"/>
      <c r="F49" s="1"/>
    </row>
    <row r="50" spans="1:6" s="2" customFormat="1" x14ac:dyDescent="0.35">
      <c r="A50" s="117"/>
      <c r="B50" s="118"/>
      <c r="C50" s="119"/>
      <c r="D50" s="119"/>
      <c r="E50" s="120"/>
      <c r="F50" s="1"/>
    </row>
    <row r="51" spans="1:6" s="2" customFormat="1" x14ac:dyDescent="0.35">
      <c r="A51" s="117"/>
      <c r="B51" s="118"/>
      <c r="C51" s="119"/>
      <c r="D51" s="119"/>
      <c r="E51" s="120"/>
      <c r="F51" s="1"/>
    </row>
    <row r="52" spans="1:6" s="2" customFormat="1" x14ac:dyDescent="0.35">
      <c r="A52" s="117"/>
      <c r="B52" s="118"/>
      <c r="C52" s="119"/>
      <c r="D52" s="119"/>
      <c r="E52" s="120"/>
      <c r="F52" s="1"/>
    </row>
    <row r="53" spans="1:6" s="2" customFormat="1" x14ac:dyDescent="0.35">
      <c r="A53" s="117"/>
      <c r="B53" s="118"/>
      <c r="C53" s="119"/>
      <c r="D53" s="119"/>
      <c r="E53" s="120"/>
      <c r="F53" s="1"/>
    </row>
    <row r="54" spans="1:6" s="2" customFormat="1" x14ac:dyDescent="0.35">
      <c r="A54" s="117"/>
      <c r="B54" s="118"/>
      <c r="C54" s="119"/>
      <c r="D54" s="119"/>
      <c r="E54" s="120"/>
      <c r="F54" s="1"/>
    </row>
    <row r="55" spans="1:6" s="2" customFormat="1" x14ac:dyDescent="0.35">
      <c r="A55" s="117"/>
      <c r="B55" s="118"/>
      <c r="C55" s="119"/>
      <c r="D55" s="119"/>
      <c r="E55" s="120"/>
      <c r="F55" s="1"/>
    </row>
    <row r="56" spans="1:6" s="2" customFormat="1" x14ac:dyDescent="0.35">
      <c r="A56" s="117"/>
      <c r="B56" s="118"/>
      <c r="C56" s="119"/>
      <c r="D56" s="119"/>
      <c r="E56" s="120"/>
      <c r="F56" s="1"/>
    </row>
    <row r="57" spans="1:6" s="2" customFormat="1" hidden="1" x14ac:dyDescent="0.35">
      <c r="A57" s="94"/>
      <c r="B57" s="95"/>
      <c r="C57" s="96"/>
      <c r="D57" s="96"/>
      <c r="E57" s="97"/>
      <c r="F57" s="1"/>
    </row>
    <row r="58" spans="1:6" ht="19.5" customHeight="1" x14ac:dyDescent="0.35">
      <c r="A58" s="71" t="s">
        <v>131</v>
      </c>
      <c r="B58" s="72">
        <f>SUM(B48:B57)</f>
        <v>0</v>
      </c>
      <c r="C58" s="128" t="str">
        <f>IF(SUBTOTAL(3,B48:B57)=SUBTOTAL(103,B48:B57),'Summary and sign-off'!$A$48,'Summary and sign-off'!$A$49)</f>
        <v>Check - there are no hidden rows with data</v>
      </c>
      <c r="D58" s="139" t="str">
        <f>IF('Summary and sign-off'!F57='Summary and sign-off'!F54,'Summary and sign-off'!A51,'Summary and sign-off'!A50)</f>
        <v>Check - each entry provides sufficient information</v>
      </c>
      <c r="E58" s="139"/>
      <c r="F58" s="17"/>
    </row>
    <row r="59" spans="1:6" ht="10.5" customHeight="1" x14ac:dyDescent="0.4">
      <c r="A59" s="17"/>
      <c r="B59" s="57"/>
      <c r="C59" s="19"/>
      <c r="D59" s="17"/>
      <c r="E59" s="17"/>
      <c r="F59" s="17"/>
    </row>
    <row r="60" spans="1:6" ht="34.5" customHeight="1" x14ac:dyDescent="0.35">
      <c r="A60" s="31" t="s">
        <v>132</v>
      </c>
      <c r="B60" s="58">
        <f>B22+B44+B58</f>
        <v>3846.1000000000004</v>
      </c>
      <c r="C60" s="32"/>
      <c r="D60" s="32"/>
      <c r="E60" s="32"/>
      <c r="F60" s="17"/>
    </row>
    <row r="61" spans="1:6" ht="13.15" x14ac:dyDescent="0.4">
      <c r="A61" s="17"/>
      <c r="B61" s="19"/>
      <c r="C61" s="17"/>
      <c r="D61" s="17"/>
      <c r="E61" s="17"/>
      <c r="F61" s="17"/>
    </row>
    <row r="62" spans="1:6" ht="13.15" x14ac:dyDescent="0.4">
      <c r="A62" s="18" t="s">
        <v>74</v>
      </c>
      <c r="B62" s="19"/>
      <c r="C62" s="17"/>
      <c r="D62" s="17"/>
      <c r="E62" s="17"/>
      <c r="F62" s="17"/>
    </row>
    <row r="63" spans="1:6" ht="12.6" customHeight="1" x14ac:dyDescent="0.35">
      <c r="A63" s="20" t="s">
        <v>133</v>
      </c>
      <c r="F63" s="17"/>
    </row>
    <row r="64" spans="1:6" ht="12.95" customHeight="1" x14ac:dyDescent="0.35">
      <c r="A64" s="20" t="s">
        <v>134</v>
      </c>
      <c r="B64" s="17"/>
      <c r="D64" s="17"/>
      <c r="F64" s="17"/>
    </row>
    <row r="65" spans="1:6" x14ac:dyDescent="0.35">
      <c r="A65" s="20" t="s">
        <v>135</v>
      </c>
      <c r="F65" s="17"/>
    </row>
    <row r="66" spans="1:6" ht="13.15" x14ac:dyDescent="0.4">
      <c r="A66" s="20" t="s">
        <v>80</v>
      </c>
      <c r="B66" s="19"/>
      <c r="C66" s="17"/>
      <c r="D66" s="17"/>
      <c r="E66" s="17"/>
      <c r="F66" s="17"/>
    </row>
    <row r="67" spans="1:6" ht="12.95" customHeight="1" x14ac:dyDescent="0.35">
      <c r="A67" s="20" t="s">
        <v>136</v>
      </c>
      <c r="B67" s="17"/>
      <c r="D67" s="17"/>
      <c r="F67" s="17"/>
    </row>
    <row r="68" spans="1:6" x14ac:dyDescent="0.35">
      <c r="A68" s="20" t="s">
        <v>137</v>
      </c>
      <c r="F68" s="17"/>
    </row>
    <row r="69" spans="1:6" x14ac:dyDescent="0.35">
      <c r="A69" s="20" t="s">
        <v>138</v>
      </c>
      <c r="B69" s="20"/>
      <c r="C69" s="20"/>
      <c r="D69" s="20"/>
      <c r="F69" s="17"/>
    </row>
    <row r="70" spans="1:6" x14ac:dyDescent="0.35">
      <c r="A70" s="26"/>
      <c r="B70" s="17"/>
      <c r="C70" s="17"/>
      <c r="D70" s="17"/>
      <c r="E70" s="17"/>
      <c r="F70" s="17"/>
    </row>
    <row r="71" spans="1:6" hidden="1" x14ac:dyDescent="0.35">
      <c r="A71" s="26"/>
      <c r="B71" s="17"/>
      <c r="C71" s="17"/>
      <c r="D71" s="17"/>
      <c r="E71" s="17"/>
      <c r="F71" s="17"/>
    </row>
    <row r="72" spans="1:6" x14ac:dyDescent="0.35"/>
    <row r="76" spans="1:6" ht="12.75" hidden="1" customHeight="1" x14ac:dyDescent="0.35"/>
    <row r="79" spans="1:6" hidden="1" x14ac:dyDescent="0.35">
      <c r="A79" s="26"/>
      <c r="B79" s="17"/>
      <c r="C79" s="17"/>
      <c r="D79" s="17"/>
      <c r="E79" s="17"/>
      <c r="F79" s="17"/>
    </row>
    <row r="80" spans="1:6" hidden="1" x14ac:dyDescent="0.35">
      <c r="A80" s="26"/>
      <c r="B80" s="17"/>
      <c r="C80" s="17"/>
      <c r="D80" s="17"/>
      <c r="E80" s="17"/>
      <c r="F80" s="17"/>
    </row>
    <row r="81" spans="1:6" hidden="1" x14ac:dyDescent="0.35">
      <c r="A81" s="26"/>
      <c r="B81" s="17"/>
      <c r="C81" s="17"/>
      <c r="D81" s="17"/>
      <c r="E81" s="17"/>
      <c r="F81" s="17"/>
    </row>
    <row r="82" spans="1:6" hidden="1" x14ac:dyDescent="0.35">
      <c r="A82" s="26"/>
      <c r="B82" s="17"/>
      <c r="C82" s="17"/>
      <c r="D82" s="17"/>
      <c r="E82" s="17"/>
      <c r="F82" s="17"/>
    </row>
    <row r="83" spans="1:6" hidden="1" x14ac:dyDescent="0.35">
      <c r="A83" s="26"/>
      <c r="B83" s="17"/>
      <c r="C83" s="17"/>
      <c r="D83" s="17"/>
      <c r="E83" s="17"/>
      <c r="F83" s="17"/>
    </row>
  </sheetData>
  <sheetProtection sheet="1" formatCells="0" formatRows="0" insertColumns="0" insertRows="0" deleteRows="0"/>
  <mergeCells count="15">
    <mergeCell ref="B7:E7"/>
    <mergeCell ref="B5:E5"/>
    <mergeCell ref="D58:E58"/>
    <mergeCell ref="A1:E1"/>
    <mergeCell ref="A24:E24"/>
    <mergeCell ref="A46:E46"/>
    <mergeCell ref="B2:E2"/>
    <mergeCell ref="B3:E3"/>
    <mergeCell ref="B4:E4"/>
    <mergeCell ref="A8:E8"/>
    <mergeCell ref="A9:E9"/>
    <mergeCell ref="B6:E6"/>
    <mergeCell ref="D22:E22"/>
    <mergeCell ref="D44:E4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42:A43 A12 A21 A48 A5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7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A41 A49 A50 A51 A52 A53 A54 A55 A5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B26:B43 B48:B57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90" zoomScaleNormal="90" workbookViewId="0">
      <selection activeCell="B7" sqref="B7:E7"/>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9.265625" customWidth="1"/>
    <col min="7" max="10" width="9.1328125" hidden="1" customWidth="1"/>
    <col min="11" max="13" width="0" hidden="1" customWidth="1"/>
  </cols>
  <sheetData>
    <row r="1" spans="1:6" ht="26.25" customHeight="1" x14ac:dyDescent="0.35">
      <c r="A1" s="140" t="s">
        <v>110</v>
      </c>
      <c r="B1" s="140"/>
      <c r="C1" s="140"/>
      <c r="D1" s="140"/>
      <c r="E1" s="140"/>
    </row>
    <row r="2" spans="1:6" ht="21" customHeight="1" x14ac:dyDescent="0.35">
      <c r="A2" s="3" t="s">
        <v>111</v>
      </c>
      <c r="B2" s="138" t="str">
        <f>'Summary and sign-off'!B2:F2</f>
        <v>Civil Aviation Authority</v>
      </c>
      <c r="C2" s="138"/>
      <c r="D2" s="138"/>
      <c r="E2" s="138"/>
    </row>
    <row r="3" spans="1:6" ht="30" x14ac:dyDescent="0.35">
      <c r="A3" s="3" t="s">
        <v>112</v>
      </c>
      <c r="B3" s="138" t="str">
        <f>'Summary and sign-off'!B3:F3</f>
        <v>Keith Manch, Chief Executive</v>
      </c>
      <c r="C3" s="138"/>
      <c r="D3" s="138"/>
      <c r="E3" s="138"/>
    </row>
    <row r="4" spans="1:6" ht="21" customHeight="1" x14ac:dyDescent="0.35">
      <c r="A4" s="3" t="s">
        <v>113</v>
      </c>
      <c r="B4" s="138">
        <f>'Summary and sign-off'!B4:F4</f>
        <v>44378</v>
      </c>
      <c r="C4" s="138"/>
      <c r="D4" s="138"/>
      <c r="E4" s="138"/>
    </row>
    <row r="5" spans="1:6" ht="21" customHeight="1" x14ac:dyDescent="0.35">
      <c r="A5" s="3" t="s">
        <v>114</v>
      </c>
      <c r="B5" s="138">
        <f>'Summary and sign-off'!B5:F5</f>
        <v>44742</v>
      </c>
      <c r="C5" s="138"/>
      <c r="D5" s="138"/>
      <c r="E5" s="138"/>
    </row>
    <row r="6" spans="1:6" ht="21" customHeight="1" x14ac:dyDescent="0.35">
      <c r="A6" s="3" t="s">
        <v>115</v>
      </c>
      <c r="B6" s="133" t="s">
        <v>81</v>
      </c>
      <c r="C6" s="133"/>
      <c r="D6" s="133"/>
      <c r="E6" s="133"/>
    </row>
    <row r="7" spans="1:6" ht="21" customHeight="1" x14ac:dyDescent="0.35">
      <c r="A7" s="3" t="s">
        <v>56</v>
      </c>
      <c r="B7" s="133" t="s">
        <v>84</v>
      </c>
      <c r="C7" s="133"/>
      <c r="D7" s="133"/>
      <c r="E7" s="133"/>
    </row>
    <row r="8" spans="1:6" ht="35.25" customHeight="1" x14ac:dyDescent="0.4">
      <c r="A8" s="149" t="s">
        <v>139</v>
      </c>
      <c r="B8" s="149"/>
      <c r="C8" s="150"/>
      <c r="D8" s="150"/>
      <c r="E8" s="150"/>
      <c r="F8" s="27"/>
    </row>
    <row r="9" spans="1:6" ht="35.25" customHeight="1" x14ac:dyDescent="0.4">
      <c r="A9" s="147" t="s">
        <v>140</v>
      </c>
      <c r="B9" s="148"/>
      <c r="C9" s="148"/>
      <c r="D9" s="148"/>
      <c r="E9" s="148"/>
      <c r="F9" s="27"/>
    </row>
    <row r="10" spans="1:6" ht="27" customHeight="1" x14ac:dyDescent="0.35">
      <c r="A10" s="24" t="s">
        <v>141</v>
      </c>
      <c r="B10" s="24" t="s">
        <v>63</v>
      </c>
      <c r="C10" s="24" t="s">
        <v>142</v>
      </c>
      <c r="D10" s="24" t="s">
        <v>143</v>
      </c>
      <c r="E10" s="24" t="s">
        <v>123</v>
      </c>
      <c r="F10" s="20"/>
    </row>
    <row r="11" spans="1:6" s="2" customFormat="1" x14ac:dyDescent="0.35">
      <c r="A11" s="117">
        <v>44398</v>
      </c>
      <c r="B11" s="118">
        <v>48.7</v>
      </c>
      <c r="C11" s="122" t="s">
        <v>192</v>
      </c>
      <c r="D11" s="122" t="s">
        <v>193</v>
      </c>
      <c r="E11" s="123" t="s">
        <v>194</v>
      </c>
    </row>
    <row r="12" spans="1:6" s="2" customFormat="1" x14ac:dyDescent="0.35">
      <c r="A12" s="117">
        <v>44420</v>
      </c>
      <c r="B12" s="118">
        <v>62.52</v>
      </c>
      <c r="C12" s="122" t="s">
        <v>195</v>
      </c>
      <c r="D12" s="122" t="s">
        <v>196</v>
      </c>
      <c r="E12" s="123" t="s">
        <v>181</v>
      </c>
    </row>
    <row r="13" spans="1:6" s="2" customFormat="1" x14ac:dyDescent="0.35">
      <c r="A13" s="117">
        <v>44550</v>
      </c>
      <c r="B13" s="118">
        <v>8.26</v>
      </c>
      <c r="C13" s="122" t="s">
        <v>197</v>
      </c>
      <c r="D13" s="122" t="s">
        <v>198</v>
      </c>
      <c r="E13" s="123" t="s">
        <v>194</v>
      </c>
    </row>
    <row r="14" spans="1:6" s="2" customFormat="1" x14ac:dyDescent="0.35">
      <c r="A14" s="117">
        <v>44600</v>
      </c>
      <c r="B14" s="118">
        <v>45.91</v>
      </c>
      <c r="C14" s="122" t="s">
        <v>199</v>
      </c>
      <c r="D14" s="122" t="s">
        <v>193</v>
      </c>
      <c r="E14" s="123" t="s">
        <v>184</v>
      </c>
    </row>
    <row r="15" spans="1:6" s="2" customFormat="1" x14ac:dyDescent="0.35">
      <c r="A15" s="121">
        <v>44609</v>
      </c>
      <c r="B15" s="118">
        <v>9.39</v>
      </c>
      <c r="C15" s="122" t="s">
        <v>200</v>
      </c>
      <c r="D15" s="122" t="s">
        <v>198</v>
      </c>
      <c r="E15" s="123" t="s">
        <v>194</v>
      </c>
    </row>
    <row r="16" spans="1:6" s="2" customFormat="1" x14ac:dyDescent="0.35">
      <c r="A16" s="121">
        <v>44636</v>
      </c>
      <c r="B16" s="118">
        <v>83.72</v>
      </c>
      <c r="C16" s="122" t="s">
        <v>201</v>
      </c>
      <c r="D16" s="122" t="s">
        <v>202</v>
      </c>
      <c r="E16" s="123" t="s">
        <v>194</v>
      </c>
    </row>
    <row r="17" spans="1:6" s="2" customFormat="1" x14ac:dyDescent="0.35">
      <c r="A17" s="117">
        <v>44651</v>
      </c>
      <c r="B17" s="118">
        <v>8.26</v>
      </c>
      <c r="C17" s="122" t="s">
        <v>203</v>
      </c>
      <c r="D17" s="122" t="s">
        <v>198</v>
      </c>
      <c r="E17" s="123" t="s">
        <v>194</v>
      </c>
    </row>
    <row r="18" spans="1:6" s="2" customFormat="1" x14ac:dyDescent="0.35">
      <c r="A18" s="117"/>
      <c r="B18" s="118"/>
      <c r="C18" s="122"/>
      <c r="D18" s="122"/>
      <c r="E18" s="123"/>
    </row>
    <row r="19" spans="1:6" s="2" customFormat="1" x14ac:dyDescent="0.35">
      <c r="A19" s="117"/>
      <c r="B19" s="118"/>
      <c r="C19" s="122"/>
      <c r="D19" s="122"/>
      <c r="E19" s="123"/>
    </row>
    <row r="20" spans="1:6" s="2" customFormat="1" x14ac:dyDescent="0.35">
      <c r="A20" s="117"/>
      <c r="B20" s="118"/>
      <c r="C20" s="122"/>
      <c r="D20" s="122"/>
      <c r="E20" s="123"/>
    </row>
    <row r="21" spans="1:6" s="2" customFormat="1" x14ac:dyDescent="0.35">
      <c r="A21" s="117"/>
      <c r="B21" s="118"/>
      <c r="C21" s="122"/>
      <c r="D21" s="122"/>
      <c r="E21" s="123"/>
    </row>
    <row r="22" spans="1:6" s="2" customFormat="1" x14ac:dyDescent="0.35">
      <c r="A22" s="121"/>
      <c r="B22" s="118"/>
      <c r="C22" s="122"/>
      <c r="D22" s="122"/>
      <c r="E22" s="123"/>
    </row>
    <row r="23" spans="1:6" s="2" customFormat="1" x14ac:dyDescent="0.35">
      <c r="A23" s="121"/>
      <c r="B23" s="118"/>
      <c r="C23" s="122"/>
      <c r="D23" s="122"/>
      <c r="E23" s="123"/>
    </row>
    <row r="24" spans="1:6" s="2" customFormat="1" ht="11.25" hidden="1" customHeight="1" x14ac:dyDescent="0.35">
      <c r="A24" s="98"/>
      <c r="B24" s="95"/>
      <c r="C24" s="99"/>
      <c r="D24" s="99"/>
      <c r="E24" s="100"/>
    </row>
    <row r="25" spans="1:6" ht="34.5" customHeight="1" x14ac:dyDescent="0.35">
      <c r="A25" s="53" t="s">
        <v>144</v>
      </c>
      <c r="B25" s="62">
        <f>SUM(B11:B24)</f>
        <v>266.76</v>
      </c>
      <c r="C25" s="70" t="str">
        <f>IF(SUBTOTAL(3,B11:B24)=SUBTOTAL(103,B11:B24),'Summary and sign-off'!$A$48,'Summary and sign-off'!$A$49)</f>
        <v>Check - there are no hidden rows with data</v>
      </c>
      <c r="D25" s="139" t="str">
        <f>IF('Summary and sign-off'!F58='Summary and sign-off'!F54,'Summary and sign-off'!A51,'Summary and sign-off'!A50)</f>
        <v>Check - each entry provides sufficient information</v>
      </c>
      <c r="E25" s="139"/>
      <c r="F25" s="2"/>
    </row>
    <row r="26" spans="1:6" ht="13.15" x14ac:dyDescent="0.4">
      <c r="A26" s="18"/>
      <c r="B26" s="17"/>
      <c r="C26" s="17"/>
      <c r="D26" s="17"/>
      <c r="E26" s="17"/>
    </row>
    <row r="27" spans="1:6" ht="13.15" x14ac:dyDescent="0.4">
      <c r="A27" s="18" t="s">
        <v>74</v>
      </c>
      <c r="B27" s="19"/>
      <c r="C27" s="17"/>
      <c r="D27" s="17"/>
      <c r="E27" s="17"/>
    </row>
    <row r="28" spans="1:6" ht="12.75" customHeight="1" x14ac:dyDescent="0.35">
      <c r="A28" s="20" t="s">
        <v>145</v>
      </c>
      <c r="B28" s="20"/>
      <c r="C28" s="20"/>
      <c r="D28" s="20"/>
      <c r="E28" s="20"/>
    </row>
    <row r="29" spans="1:6" x14ac:dyDescent="0.35">
      <c r="A29" s="20" t="s">
        <v>146</v>
      </c>
      <c r="B29" s="20"/>
      <c r="C29" s="28"/>
      <c r="D29" s="28"/>
      <c r="E29" s="28"/>
    </row>
    <row r="30" spans="1:6" ht="13.15" x14ac:dyDescent="0.4">
      <c r="A30" s="20" t="s">
        <v>80</v>
      </c>
      <c r="B30" s="19"/>
      <c r="C30" s="17"/>
      <c r="D30" s="17"/>
      <c r="E30" s="17"/>
      <c r="F30" s="17"/>
    </row>
    <row r="31" spans="1:6" x14ac:dyDescent="0.35">
      <c r="A31" s="20" t="s">
        <v>147</v>
      </c>
      <c r="B31" s="20"/>
      <c r="C31" s="28"/>
      <c r="D31" s="28"/>
      <c r="E31" s="28"/>
    </row>
    <row r="32" spans="1:6" ht="12.75" customHeight="1" x14ac:dyDescent="0.35">
      <c r="A32" s="20" t="s">
        <v>148</v>
      </c>
      <c r="B32" s="20"/>
      <c r="C32" s="22"/>
      <c r="D32" s="22"/>
      <c r="E32" s="22"/>
    </row>
    <row r="33" spans="1:5" x14ac:dyDescent="0.3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90" zoomScaleNormal="90" workbookViewId="0">
      <selection activeCell="B7" sqref="B7:E7"/>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6.86328125" customWidth="1"/>
    <col min="7" max="10" width="9.1328125" hidden="1" customWidth="1"/>
    <col min="11" max="13" width="0" hidden="1" customWidth="1"/>
    <col min="14" max="16384" width="9.1328125" hidden="1"/>
  </cols>
  <sheetData>
    <row r="1" spans="1:6" ht="26.25" customHeight="1" x14ac:dyDescent="0.35">
      <c r="A1" s="140" t="s">
        <v>110</v>
      </c>
      <c r="B1" s="140"/>
      <c r="C1" s="140"/>
      <c r="D1" s="140"/>
      <c r="E1" s="140"/>
    </row>
    <row r="2" spans="1:6" ht="21" customHeight="1" x14ac:dyDescent="0.35">
      <c r="A2" s="3" t="s">
        <v>111</v>
      </c>
      <c r="B2" s="138" t="str">
        <f>'Summary and sign-off'!B2:F2</f>
        <v>Civil Aviation Authority</v>
      </c>
      <c r="C2" s="138"/>
      <c r="D2" s="138"/>
      <c r="E2" s="138"/>
    </row>
    <row r="3" spans="1:6" ht="30" x14ac:dyDescent="0.35">
      <c r="A3" s="3" t="s">
        <v>149</v>
      </c>
      <c r="B3" s="138" t="str">
        <f>'Summary and sign-off'!B3:F3</f>
        <v>Keith Manch, Chief Executive</v>
      </c>
      <c r="C3" s="138"/>
      <c r="D3" s="138"/>
      <c r="E3" s="138"/>
    </row>
    <row r="4" spans="1:6" ht="21" customHeight="1" x14ac:dyDescent="0.35">
      <c r="A4" s="3" t="s">
        <v>113</v>
      </c>
      <c r="B4" s="138">
        <f>'Summary and sign-off'!B4:F4</f>
        <v>44378</v>
      </c>
      <c r="C4" s="138"/>
      <c r="D4" s="138"/>
      <c r="E4" s="138"/>
    </row>
    <row r="5" spans="1:6" ht="21" customHeight="1" x14ac:dyDescent="0.35">
      <c r="A5" s="3" t="s">
        <v>114</v>
      </c>
      <c r="B5" s="138">
        <f>'Summary and sign-off'!B5:F5</f>
        <v>44742</v>
      </c>
      <c r="C5" s="138"/>
      <c r="D5" s="138"/>
      <c r="E5" s="138"/>
    </row>
    <row r="6" spans="1:6" ht="21" customHeight="1" x14ac:dyDescent="0.35">
      <c r="A6" s="3" t="s">
        <v>115</v>
      </c>
      <c r="B6" s="133" t="s">
        <v>81</v>
      </c>
      <c r="C6" s="133"/>
      <c r="D6" s="133"/>
      <c r="E6" s="133"/>
      <c r="F6" s="23"/>
    </row>
    <row r="7" spans="1:6" ht="21" customHeight="1" x14ac:dyDescent="0.35">
      <c r="A7" s="3" t="s">
        <v>56</v>
      </c>
      <c r="B7" s="133" t="s">
        <v>84</v>
      </c>
      <c r="C7" s="133"/>
      <c r="D7" s="133"/>
      <c r="E7" s="133"/>
      <c r="F7" s="23"/>
    </row>
    <row r="8" spans="1:6" ht="35.25" customHeight="1" x14ac:dyDescent="0.35">
      <c r="A8" s="143" t="s">
        <v>150</v>
      </c>
      <c r="B8" s="143"/>
      <c r="C8" s="150"/>
      <c r="D8" s="150"/>
      <c r="E8" s="150"/>
    </row>
    <row r="9" spans="1:6" ht="35.25" customHeight="1" x14ac:dyDescent="0.35">
      <c r="A9" s="151" t="s">
        <v>151</v>
      </c>
      <c r="B9" s="152"/>
      <c r="C9" s="152"/>
      <c r="D9" s="152"/>
      <c r="E9" s="152"/>
    </row>
    <row r="10" spans="1:6" ht="27" customHeight="1" x14ac:dyDescent="0.35">
      <c r="A10" s="24" t="s">
        <v>119</v>
      </c>
      <c r="B10" s="24" t="s">
        <v>63</v>
      </c>
      <c r="C10" s="24" t="s">
        <v>152</v>
      </c>
      <c r="D10" s="24" t="s">
        <v>153</v>
      </c>
      <c r="E10" s="24" t="s">
        <v>123</v>
      </c>
      <c r="F10" s="20"/>
    </row>
    <row r="11" spans="1:6" s="2" customFormat="1" hidden="1" x14ac:dyDescent="0.35">
      <c r="A11" s="98"/>
      <c r="B11" s="95"/>
      <c r="C11" s="99"/>
      <c r="D11" s="99"/>
      <c r="E11" s="100"/>
    </row>
    <row r="12" spans="1:6" s="2" customFormat="1" x14ac:dyDescent="0.35">
      <c r="A12" s="117">
        <v>44397</v>
      </c>
      <c r="B12" s="118">
        <v>67</v>
      </c>
      <c r="C12" s="122" t="s">
        <v>204</v>
      </c>
      <c r="D12" s="122" t="s">
        <v>205</v>
      </c>
      <c r="E12" s="123" t="s">
        <v>194</v>
      </c>
    </row>
    <row r="13" spans="1:6" s="2" customFormat="1" x14ac:dyDescent="0.35">
      <c r="A13" s="117">
        <v>44428</v>
      </c>
      <c r="B13" s="118">
        <f>67+0.17</f>
        <v>67.17</v>
      </c>
      <c r="C13" s="122" t="s">
        <v>204</v>
      </c>
      <c r="D13" s="122" t="s">
        <v>205</v>
      </c>
      <c r="E13" s="123" t="s">
        <v>194</v>
      </c>
    </row>
    <row r="14" spans="1:6" s="2" customFormat="1" x14ac:dyDescent="0.35">
      <c r="A14" s="117">
        <v>44459</v>
      </c>
      <c r="B14" s="118">
        <f>67+0.43</f>
        <v>67.430000000000007</v>
      </c>
      <c r="C14" s="122" t="s">
        <v>204</v>
      </c>
      <c r="D14" s="122" t="s">
        <v>205</v>
      </c>
      <c r="E14" s="123" t="s">
        <v>194</v>
      </c>
    </row>
    <row r="15" spans="1:6" s="2" customFormat="1" x14ac:dyDescent="0.35">
      <c r="A15" s="121">
        <v>44489</v>
      </c>
      <c r="B15" s="118">
        <v>67</v>
      </c>
      <c r="C15" s="122" t="s">
        <v>204</v>
      </c>
      <c r="D15" s="122" t="s">
        <v>205</v>
      </c>
      <c r="E15" s="123" t="s">
        <v>194</v>
      </c>
    </row>
    <row r="16" spans="1:6" s="2" customFormat="1" x14ac:dyDescent="0.35">
      <c r="A16" s="117">
        <v>44520</v>
      </c>
      <c r="B16" s="118">
        <f>67+0.51</f>
        <v>67.510000000000005</v>
      </c>
      <c r="C16" s="122" t="s">
        <v>204</v>
      </c>
      <c r="D16" s="122" t="s">
        <v>205</v>
      </c>
      <c r="E16" s="123" t="s">
        <v>194</v>
      </c>
    </row>
    <row r="17" spans="1:6" s="2" customFormat="1" x14ac:dyDescent="0.35">
      <c r="A17" s="117">
        <v>44550</v>
      </c>
      <c r="B17" s="118">
        <f>67+4.25</f>
        <v>71.25</v>
      </c>
      <c r="C17" s="122" t="s">
        <v>204</v>
      </c>
      <c r="D17" s="122" t="s">
        <v>205</v>
      </c>
      <c r="E17" s="123" t="s">
        <v>194</v>
      </c>
    </row>
    <row r="18" spans="1:6" s="2" customFormat="1" x14ac:dyDescent="0.35">
      <c r="A18" s="117">
        <v>44581</v>
      </c>
      <c r="B18" s="118">
        <v>67</v>
      </c>
      <c r="C18" s="122" t="s">
        <v>204</v>
      </c>
      <c r="D18" s="122" t="s">
        <v>205</v>
      </c>
      <c r="E18" s="123" t="s">
        <v>194</v>
      </c>
    </row>
    <row r="19" spans="1:6" s="2" customFormat="1" x14ac:dyDescent="0.35">
      <c r="A19" s="121">
        <v>44612</v>
      </c>
      <c r="B19" s="118">
        <v>67</v>
      </c>
      <c r="C19" s="122" t="s">
        <v>204</v>
      </c>
      <c r="D19" s="122" t="s">
        <v>205</v>
      </c>
      <c r="E19" s="123" t="s">
        <v>194</v>
      </c>
    </row>
    <row r="20" spans="1:6" s="2" customFormat="1" x14ac:dyDescent="0.35">
      <c r="A20" s="117">
        <v>44640</v>
      </c>
      <c r="B20" s="118">
        <f>67+0.34</f>
        <v>67.34</v>
      </c>
      <c r="C20" s="122" t="s">
        <v>204</v>
      </c>
      <c r="D20" s="122" t="s">
        <v>205</v>
      </c>
      <c r="E20" s="123" t="s">
        <v>194</v>
      </c>
    </row>
    <row r="21" spans="1:6" s="2" customFormat="1" x14ac:dyDescent="0.35">
      <c r="A21" s="117">
        <v>44671</v>
      </c>
      <c r="B21" s="118">
        <v>67</v>
      </c>
      <c r="C21" s="122" t="s">
        <v>204</v>
      </c>
      <c r="D21" s="122" t="s">
        <v>205</v>
      </c>
      <c r="E21" s="123" t="s">
        <v>194</v>
      </c>
    </row>
    <row r="22" spans="1:6" s="2" customFormat="1" x14ac:dyDescent="0.35">
      <c r="A22" s="117">
        <v>44701</v>
      </c>
      <c r="B22" s="118">
        <f>67+1.28</f>
        <v>68.28</v>
      </c>
      <c r="C22" s="122" t="s">
        <v>204</v>
      </c>
      <c r="D22" s="122" t="s">
        <v>205</v>
      </c>
      <c r="E22" s="123" t="s">
        <v>194</v>
      </c>
    </row>
    <row r="23" spans="1:6" s="2" customFormat="1" x14ac:dyDescent="0.35">
      <c r="A23" s="121">
        <v>44732</v>
      </c>
      <c r="B23" s="118">
        <f>67+0.17</f>
        <v>67.17</v>
      </c>
      <c r="C23" s="122" t="s">
        <v>204</v>
      </c>
      <c r="D23" s="122" t="s">
        <v>205</v>
      </c>
      <c r="E23" s="123" t="s">
        <v>194</v>
      </c>
    </row>
    <row r="24" spans="1:6" s="2" customFormat="1" hidden="1" x14ac:dyDescent="0.35">
      <c r="A24" s="98"/>
      <c r="B24" s="95"/>
      <c r="C24" s="99"/>
      <c r="D24" s="99"/>
      <c r="E24" s="100"/>
    </row>
    <row r="25" spans="1:6" ht="34.5" customHeight="1" x14ac:dyDescent="0.35">
      <c r="A25" s="53" t="s">
        <v>154</v>
      </c>
      <c r="B25" s="62">
        <f>SUM(B11:B24)</f>
        <v>811.15</v>
      </c>
      <c r="C25" s="70" t="str">
        <f>IF(SUBTOTAL(3,B11:B24)=SUBTOTAL(103,B11:B24),'Summary and sign-off'!$A$48,'Summary and sign-off'!$A$49)</f>
        <v>Check - there are no hidden rows with data</v>
      </c>
      <c r="D25" s="139" t="str">
        <f>IF('Summary and sign-off'!F59='Summary and sign-off'!F54,'Summary and sign-off'!A51,'Summary and sign-off'!A50)</f>
        <v>Check - each entry provides sufficient information</v>
      </c>
      <c r="E25" s="139"/>
    </row>
    <row r="26" spans="1:6" ht="14.1" customHeight="1" x14ac:dyDescent="0.35">
      <c r="B26" s="17"/>
      <c r="C26" s="17"/>
      <c r="D26" s="17"/>
      <c r="E26" s="17"/>
    </row>
    <row r="27" spans="1:6" ht="13.15" x14ac:dyDescent="0.4">
      <c r="A27" s="18" t="s">
        <v>155</v>
      </c>
      <c r="B27" s="17"/>
      <c r="C27" s="17"/>
      <c r="D27" s="17"/>
      <c r="E27" s="17"/>
    </row>
    <row r="28" spans="1:6" ht="12.6" customHeight="1" x14ac:dyDescent="0.35">
      <c r="A28" s="20" t="s">
        <v>133</v>
      </c>
      <c r="B28" s="17"/>
      <c r="C28" s="17"/>
      <c r="D28" s="17"/>
      <c r="E28" s="17"/>
    </row>
    <row r="29" spans="1:6" ht="13.15" x14ac:dyDescent="0.4">
      <c r="A29" s="20" t="s">
        <v>80</v>
      </c>
      <c r="B29" s="19"/>
      <c r="C29" s="17"/>
      <c r="D29" s="17"/>
      <c r="E29" s="17"/>
      <c r="F29" s="17"/>
    </row>
    <row r="30" spans="1:6" x14ac:dyDescent="0.35">
      <c r="A30" s="20" t="s">
        <v>147</v>
      </c>
      <c r="C30" s="17"/>
      <c r="D30" s="17"/>
      <c r="E30" s="17"/>
      <c r="F30" s="17"/>
    </row>
    <row r="31" spans="1:6" ht="12.75" customHeight="1" x14ac:dyDescent="0.35">
      <c r="A31" s="20" t="s">
        <v>148</v>
      </c>
      <c r="B31" s="25"/>
      <c r="C31" s="22"/>
      <c r="D31" s="22"/>
      <c r="E31" s="22"/>
      <c r="F31" s="22"/>
    </row>
    <row r="32" spans="1:6" x14ac:dyDescent="0.35">
      <c r="B32" s="26"/>
      <c r="C32" s="17"/>
      <c r="D32" s="17"/>
      <c r="E32" s="17"/>
    </row>
    <row r="33" spans="1:5" hidden="1" x14ac:dyDescent="0.35">
      <c r="A33" s="17"/>
      <c r="B33" s="17"/>
      <c r="C33" s="17"/>
      <c r="D33" s="17"/>
    </row>
    <row r="34" spans="1:5" ht="12.75" hidden="1" customHeight="1" x14ac:dyDescent="0.35"/>
    <row r="35" spans="1:5" hidden="1" x14ac:dyDescent="0.35">
      <c r="A35" s="17"/>
      <c r="B35" s="17"/>
      <c r="C35" s="17"/>
      <c r="D35" s="17"/>
      <c r="E35" s="17"/>
    </row>
    <row r="36" spans="1:5" hidden="1" x14ac:dyDescent="0.35">
      <c r="A36" s="17"/>
      <c r="B36" s="17"/>
      <c r="C36" s="17"/>
      <c r="D36" s="17"/>
      <c r="E36" s="17"/>
    </row>
    <row r="37" spans="1:5" hidden="1" x14ac:dyDescent="0.35">
      <c r="A37" s="17"/>
      <c r="B37" s="17"/>
      <c r="C37" s="17"/>
      <c r="D37" s="17"/>
      <c r="E37" s="17"/>
    </row>
    <row r="38" spans="1:5" hidden="1" x14ac:dyDescent="0.35">
      <c r="A38" s="17"/>
      <c r="B38" s="17"/>
      <c r="C38" s="17"/>
      <c r="D38" s="17"/>
      <c r="E38" s="17"/>
    </row>
    <row r="39" spans="1:5" hidden="1" x14ac:dyDescent="0.3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80" zoomScaleNormal="80" workbookViewId="0">
      <selection activeCell="B7" sqref="B7:F7"/>
    </sheetView>
  </sheetViews>
  <sheetFormatPr defaultColWidth="0" defaultRowHeight="12.75" zeroHeight="1" x14ac:dyDescent="0.35"/>
  <cols>
    <col min="1" max="1" width="35.73046875" customWidth="1"/>
    <col min="2" max="2" width="46.86328125" customWidth="1"/>
    <col min="3" max="3" width="22.1328125" customWidth="1"/>
    <col min="4" max="4" width="25.3984375" customWidth="1"/>
    <col min="5" max="6" width="35.73046875" customWidth="1"/>
    <col min="7" max="7" width="38" customWidth="1"/>
    <col min="8" max="10" width="9.1328125" hidden="1" customWidth="1"/>
    <col min="11" max="15" width="0" hidden="1" customWidth="1"/>
  </cols>
  <sheetData>
    <row r="1" spans="1:6" ht="26.25" customHeight="1" x14ac:dyDescent="0.35">
      <c r="A1" s="140" t="s">
        <v>156</v>
      </c>
      <c r="B1" s="140"/>
      <c r="C1" s="140"/>
      <c r="D1" s="140"/>
      <c r="E1" s="140"/>
      <c r="F1" s="140"/>
    </row>
    <row r="2" spans="1:6" ht="21" customHeight="1" x14ac:dyDescent="0.35">
      <c r="A2" s="3" t="s">
        <v>111</v>
      </c>
      <c r="B2" s="138" t="str">
        <f>'Summary and sign-off'!B2:F2</f>
        <v>Civil Aviation Authority</v>
      </c>
      <c r="C2" s="138"/>
      <c r="D2" s="138"/>
      <c r="E2" s="138"/>
      <c r="F2" s="138"/>
    </row>
    <row r="3" spans="1:6" ht="30" x14ac:dyDescent="0.35">
      <c r="A3" s="3" t="s">
        <v>112</v>
      </c>
      <c r="B3" s="138" t="str">
        <f>'Summary and sign-off'!B3:F3</f>
        <v>Keith Manch, Chief Executive</v>
      </c>
      <c r="C3" s="138"/>
      <c r="D3" s="138"/>
      <c r="E3" s="138"/>
      <c r="F3" s="138"/>
    </row>
    <row r="4" spans="1:6" ht="21" customHeight="1" x14ac:dyDescent="0.35">
      <c r="A4" s="3" t="s">
        <v>113</v>
      </c>
      <c r="B4" s="138">
        <f>'Summary and sign-off'!B4:F4</f>
        <v>44378</v>
      </c>
      <c r="C4" s="138"/>
      <c r="D4" s="138"/>
      <c r="E4" s="138"/>
      <c r="F4" s="138"/>
    </row>
    <row r="5" spans="1:6" ht="21" customHeight="1" x14ac:dyDescent="0.35">
      <c r="A5" s="3" t="s">
        <v>114</v>
      </c>
      <c r="B5" s="138">
        <f>'Summary and sign-off'!B5:F5</f>
        <v>44742</v>
      </c>
      <c r="C5" s="138"/>
      <c r="D5" s="138"/>
      <c r="E5" s="138"/>
      <c r="F5" s="138"/>
    </row>
    <row r="6" spans="1:6" ht="21" customHeight="1" x14ac:dyDescent="0.35">
      <c r="A6" s="3" t="s">
        <v>157</v>
      </c>
      <c r="B6" s="133" t="s">
        <v>81</v>
      </c>
      <c r="C6" s="133"/>
      <c r="D6" s="133"/>
      <c r="E6" s="133"/>
      <c r="F6" s="133"/>
    </row>
    <row r="7" spans="1:6" ht="21" customHeight="1" x14ac:dyDescent="0.35">
      <c r="A7" s="3" t="s">
        <v>56</v>
      </c>
      <c r="B7" s="133" t="s">
        <v>84</v>
      </c>
      <c r="C7" s="133"/>
      <c r="D7" s="133"/>
      <c r="E7" s="133"/>
      <c r="F7" s="133"/>
    </row>
    <row r="8" spans="1:6" ht="36" customHeight="1" x14ac:dyDescent="0.35">
      <c r="A8" s="143" t="s">
        <v>158</v>
      </c>
      <c r="B8" s="143"/>
      <c r="C8" s="143"/>
      <c r="D8" s="143"/>
      <c r="E8" s="143"/>
      <c r="F8" s="143"/>
    </row>
    <row r="9" spans="1:6" ht="36" customHeight="1" x14ac:dyDescent="0.35">
      <c r="A9" s="151" t="s">
        <v>159</v>
      </c>
      <c r="B9" s="152"/>
      <c r="C9" s="152"/>
      <c r="D9" s="152"/>
      <c r="E9" s="152"/>
      <c r="F9" s="152"/>
    </row>
    <row r="10" spans="1:6" ht="39" customHeight="1" x14ac:dyDescent="0.35">
      <c r="A10" s="24" t="s">
        <v>119</v>
      </c>
      <c r="B10" s="112" t="s">
        <v>160</v>
      </c>
      <c r="C10" s="112" t="s">
        <v>161</v>
      </c>
      <c r="D10" s="112" t="s">
        <v>162</v>
      </c>
      <c r="E10" s="112" t="s">
        <v>163</v>
      </c>
      <c r="F10" s="112" t="s">
        <v>164</v>
      </c>
    </row>
    <row r="11" spans="1:6" s="2" customFormat="1" x14ac:dyDescent="0.35">
      <c r="A11" s="117"/>
      <c r="B11" s="122"/>
      <c r="C11" s="125"/>
      <c r="D11" s="122"/>
      <c r="E11" s="126"/>
      <c r="F11" s="123"/>
    </row>
    <row r="12" spans="1:6" s="2" customFormat="1" x14ac:dyDescent="0.35">
      <c r="A12" s="117" t="s">
        <v>206</v>
      </c>
      <c r="B12" s="124"/>
      <c r="C12" s="125"/>
      <c r="D12" s="124"/>
      <c r="E12" s="126"/>
      <c r="F12" s="127"/>
    </row>
    <row r="13" spans="1:6" s="2" customFormat="1" x14ac:dyDescent="0.35">
      <c r="A13" s="117"/>
      <c r="B13" s="124"/>
      <c r="C13" s="125"/>
      <c r="D13" s="124"/>
      <c r="E13" s="126"/>
      <c r="F13" s="127"/>
    </row>
    <row r="14" spans="1:6" s="2" customFormat="1" x14ac:dyDescent="0.35">
      <c r="A14" s="117"/>
      <c r="B14" s="124"/>
      <c r="C14" s="125"/>
      <c r="D14" s="124"/>
      <c r="E14" s="126"/>
      <c r="F14" s="127"/>
    </row>
    <row r="15" spans="1:6" s="2" customFormat="1" x14ac:dyDescent="0.35">
      <c r="A15" s="117"/>
      <c r="B15" s="124"/>
      <c r="C15" s="125"/>
      <c r="D15" s="124"/>
      <c r="E15" s="126"/>
      <c r="F15" s="127"/>
    </row>
    <row r="16" spans="1:6" s="2" customFormat="1" x14ac:dyDescent="0.35">
      <c r="A16" s="117"/>
      <c r="B16" s="124"/>
      <c r="C16" s="125"/>
      <c r="D16" s="124"/>
      <c r="E16" s="126"/>
      <c r="F16" s="127"/>
    </row>
    <row r="17" spans="1:7" s="2" customFormat="1" x14ac:dyDescent="0.35">
      <c r="A17" s="117"/>
      <c r="B17" s="124"/>
      <c r="C17" s="125"/>
      <c r="D17" s="124"/>
      <c r="E17" s="126"/>
      <c r="F17" s="127"/>
    </row>
    <row r="18" spans="1:7" s="2" customFormat="1" x14ac:dyDescent="0.35">
      <c r="A18" s="117"/>
      <c r="B18" s="124"/>
      <c r="C18" s="125"/>
      <c r="D18" s="124"/>
      <c r="E18" s="126"/>
      <c r="F18" s="127"/>
    </row>
    <row r="19" spans="1:7" s="2" customFormat="1" x14ac:dyDescent="0.35">
      <c r="A19" s="117"/>
      <c r="B19" s="124"/>
      <c r="C19" s="125"/>
      <c r="D19" s="124"/>
      <c r="E19" s="126"/>
      <c r="F19" s="127"/>
    </row>
    <row r="20" spans="1:7" s="2" customFormat="1" x14ac:dyDescent="0.35">
      <c r="A20" s="117"/>
      <c r="B20" s="124"/>
      <c r="C20" s="125"/>
      <c r="D20" s="124"/>
      <c r="E20" s="126"/>
      <c r="F20" s="127"/>
    </row>
    <row r="21" spans="1:7" s="2" customFormat="1" x14ac:dyDescent="0.35">
      <c r="A21" s="117"/>
      <c r="B21" s="124"/>
      <c r="C21" s="125"/>
      <c r="D21" s="124"/>
      <c r="E21" s="126"/>
      <c r="F21" s="127"/>
    </row>
    <row r="22" spans="1:7" s="2" customFormat="1" x14ac:dyDescent="0.35">
      <c r="A22" s="117"/>
      <c r="B22" s="124"/>
      <c r="C22" s="125"/>
      <c r="D22" s="124"/>
      <c r="E22" s="126"/>
      <c r="F22" s="127"/>
    </row>
    <row r="23" spans="1:7" s="2" customFormat="1" x14ac:dyDescent="0.35">
      <c r="A23" s="117"/>
      <c r="B23" s="124"/>
      <c r="C23" s="125"/>
      <c r="D23" s="124"/>
      <c r="E23" s="126"/>
      <c r="F23" s="127"/>
    </row>
    <row r="24" spans="1:7" s="2" customFormat="1" hidden="1" x14ac:dyDescent="0.35">
      <c r="A24" s="94"/>
      <c r="B24" s="99"/>
      <c r="C24" s="101"/>
      <c r="D24" s="99"/>
      <c r="E24" s="102"/>
      <c r="F24" s="100"/>
    </row>
    <row r="25" spans="1:7" ht="34.5" customHeight="1" x14ac:dyDescent="0.35">
      <c r="A25" s="113" t="s">
        <v>165</v>
      </c>
      <c r="B25" s="114" t="s">
        <v>166</v>
      </c>
      <c r="C25" s="115">
        <f>C26+C27</f>
        <v>0</v>
      </c>
      <c r="D25" s="116" t="str">
        <f>IF(SUBTOTAL(3,C11:C24)=SUBTOTAL(103,C11:C24),'Summary and sign-off'!$A$48,'Summary and sign-off'!$A$49)</f>
        <v>Check - there are no hidden rows with data</v>
      </c>
      <c r="E25" s="139" t="str">
        <f>IF('Summary and sign-off'!F60='Summary and sign-off'!F54,'Summary and sign-off'!A52,'Summary and sign-off'!A50)</f>
        <v>Check - each entry provides sufficient information</v>
      </c>
      <c r="F25" s="139"/>
      <c r="G25" s="2"/>
    </row>
    <row r="26" spans="1:7" ht="25.5" customHeight="1" x14ac:dyDescent="0.4">
      <c r="A26" s="54"/>
      <c r="B26" s="55" t="s">
        <v>97</v>
      </c>
      <c r="C26" s="56">
        <f>COUNTIF(C11:C24,'Summary and sign-off'!A45)</f>
        <v>0</v>
      </c>
      <c r="D26" s="14"/>
      <c r="E26" s="15"/>
      <c r="F26" s="16"/>
    </row>
    <row r="27" spans="1:7" ht="25.5" customHeight="1" x14ac:dyDescent="0.4">
      <c r="A27" s="54"/>
      <c r="B27" s="55" t="s">
        <v>98</v>
      </c>
      <c r="C27" s="56">
        <f>COUNTIF(C11:C24,'Summary and sign-off'!A46)</f>
        <v>0</v>
      </c>
      <c r="D27" s="14"/>
      <c r="E27" s="15"/>
      <c r="F27" s="16"/>
    </row>
    <row r="28" spans="1:7" ht="13.15" x14ac:dyDescent="0.4">
      <c r="A28" s="17"/>
      <c r="B28" s="18"/>
      <c r="C28" s="17"/>
      <c r="D28" s="19"/>
      <c r="E28" s="19"/>
      <c r="F28" s="17"/>
    </row>
    <row r="29" spans="1:7" ht="13.15" x14ac:dyDescent="0.4">
      <c r="A29" s="18" t="s">
        <v>155</v>
      </c>
      <c r="B29" s="18"/>
      <c r="C29" s="18"/>
      <c r="D29" s="18"/>
      <c r="E29" s="18"/>
      <c r="F29" s="18"/>
    </row>
    <row r="30" spans="1:7" ht="12.6" customHeight="1" x14ac:dyDescent="0.35">
      <c r="A30" s="20" t="s">
        <v>133</v>
      </c>
      <c r="B30" s="17"/>
      <c r="C30" s="17"/>
      <c r="D30" s="17"/>
      <c r="E30" s="17"/>
    </row>
    <row r="31" spans="1:7" ht="13.15" x14ac:dyDescent="0.4">
      <c r="A31" s="20" t="s">
        <v>80</v>
      </c>
      <c r="B31" s="19"/>
      <c r="C31" s="17"/>
      <c r="D31" s="17"/>
      <c r="E31" s="17"/>
      <c r="F31" s="17"/>
    </row>
    <row r="32" spans="1:7" ht="13.15" x14ac:dyDescent="0.4">
      <c r="A32" s="20" t="s">
        <v>167</v>
      </c>
      <c r="B32" s="21"/>
      <c r="C32" s="21"/>
      <c r="D32" s="21"/>
      <c r="E32" s="21"/>
      <c r="F32" s="21"/>
    </row>
    <row r="33" spans="1:6" ht="12.75" customHeight="1" x14ac:dyDescent="0.35">
      <c r="A33" s="20" t="s">
        <v>168</v>
      </c>
      <c r="B33" s="17"/>
      <c r="C33" s="17"/>
      <c r="D33" s="17"/>
      <c r="E33" s="17"/>
      <c r="F33" s="17"/>
    </row>
    <row r="34" spans="1:6" ht="12.95" customHeight="1" x14ac:dyDescent="0.35">
      <c r="A34" s="20" t="s">
        <v>169</v>
      </c>
      <c r="B34" s="17"/>
      <c r="C34" s="17"/>
      <c r="D34" s="17"/>
      <c r="E34" s="17"/>
      <c r="F34" s="17"/>
    </row>
    <row r="35" spans="1:6" x14ac:dyDescent="0.35">
      <c r="A35" s="20" t="s">
        <v>170</v>
      </c>
      <c r="C35" s="17"/>
      <c r="D35" s="17"/>
      <c r="E35" s="17"/>
      <c r="F35" s="17"/>
    </row>
    <row r="36" spans="1:6" ht="12.75" customHeight="1" x14ac:dyDescent="0.35">
      <c r="A36" s="20" t="s">
        <v>148</v>
      </c>
      <c r="B36" s="20"/>
      <c r="C36" s="22"/>
      <c r="D36" s="22"/>
      <c r="E36" s="22"/>
      <c r="F36" s="22"/>
    </row>
    <row r="37" spans="1:6" ht="12.75" customHeight="1" x14ac:dyDescent="0.35">
      <c r="A37" s="20"/>
      <c r="B37" s="20"/>
      <c r="C37" s="22"/>
      <c r="D37" s="22"/>
      <c r="E37" s="22"/>
      <c r="F37" s="22"/>
    </row>
    <row r="38" spans="1:6" ht="12.75" hidden="1" customHeight="1" x14ac:dyDescent="0.35">
      <c r="A38" s="20"/>
      <c r="B38" s="20"/>
      <c r="C38" s="22"/>
      <c r="D38" s="22"/>
      <c r="E38" s="22"/>
      <c r="F38" s="22"/>
    </row>
    <row r="41" spans="1:6" ht="13.15" hidden="1" x14ac:dyDescent="0.4">
      <c r="A41" s="18"/>
      <c r="B41" s="18"/>
      <c r="C41" s="18"/>
      <c r="D41" s="18"/>
      <c r="E41" s="18"/>
      <c r="F41" s="18"/>
    </row>
    <row r="42" spans="1:6" ht="13.15" hidden="1" x14ac:dyDescent="0.4">
      <c r="A42" s="18"/>
      <c r="B42" s="18"/>
      <c r="C42" s="18"/>
      <c r="D42" s="18"/>
      <c r="E42" s="18"/>
      <c r="F42" s="18"/>
    </row>
    <row r="43" spans="1:6" ht="13.15" hidden="1" x14ac:dyDescent="0.4">
      <c r="A43" s="18"/>
      <c r="B43" s="18"/>
      <c r="C43" s="18"/>
      <c r="D43" s="18"/>
      <c r="E43" s="18"/>
      <c r="F43" s="18"/>
    </row>
    <row r="44" spans="1:6" ht="13.15" hidden="1" x14ac:dyDescent="0.4">
      <c r="A44" s="18"/>
      <c r="B44" s="18"/>
      <c r="C44" s="18"/>
      <c r="D44" s="18"/>
      <c r="E44" s="18"/>
      <c r="F44" s="18"/>
    </row>
    <row r="45" spans="1:6" ht="13.15" hidden="1" x14ac:dyDescent="0.4">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4.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Civil Aviation Authority of New Zealand</dc:creator>
  <cp:keywords/>
  <dc:description>Version 7 - for review by SIT - ready 2/10/18</dc:description>
  <cp:revision/>
  <dcterms:created xsi:type="dcterms:W3CDTF">2010-10-17T20:59:02Z</dcterms:created>
  <dcterms:modified xsi:type="dcterms:W3CDTF">2022-10-17T02:51:25Z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